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ЭтаКнига"/>
  <bookViews>
    <workbookView xWindow="0" yWindow="0" windowWidth="19200" windowHeight="12180"/>
  </bookViews>
  <sheets>
    <sheet name="№ 3 РП" sheetId="5" r:id="rId1"/>
    <sheet name="№ 5ведомственная" sheetId="2" r:id="rId2"/>
  </sheets>
  <definedNames>
    <definedName name="_xlnm.Print_Titles" localSheetId="0">'№ 3 РП'!$17:$17</definedName>
    <definedName name="_xlnm.Print_Titles" localSheetId="1">'№ 5ведомственная'!$16:$16</definedName>
    <definedName name="_xlnm.Print_Area" localSheetId="0">'№ 3 РП'!$A$1:$E$537</definedName>
    <definedName name="_xlnm.Print_Area" localSheetId="1">'№ 5ведомственная'!$A$1:$H$639</definedName>
  </definedNames>
  <calcPr calcId="124519"/>
</workbook>
</file>

<file path=xl/calcChain.xml><?xml version="1.0" encoding="utf-8"?>
<calcChain xmlns="http://schemas.openxmlformats.org/spreadsheetml/2006/main">
  <c r="E519" i="5"/>
  <c r="E449"/>
  <c r="E47"/>
  <c r="H26" i="2"/>
  <c r="H27"/>
  <c r="H35"/>
  <c r="H41"/>
  <c r="H42"/>
  <c r="H46"/>
  <c r="H47"/>
  <c r="H48"/>
  <c r="H54"/>
  <c r="H60"/>
  <c r="H65"/>
  <c r="H71"/>
  <c r="H74"/>
  <c r="H76"/>
  <c r="H83"/>
  <c r="H84"/>
  <c r="H86"/>
  <c r="H92"/>
  <c r="H95"/>
  <c r="H97"/>
  <c r="H104"/>
  <c r="H111"/>
  <c r="H115"/>
  <c r="H119"/>
  <c r="H121"/>
  <c r="H123"/>
  <c r="H125"/>
  <c r="H127"/>
  <c r="H130"/>
  <c r="H136"/>
  <c r="H139"/>
  <c r="H144"/>
  <c r="H146"/>
  <c r="H153"/>
  <c r="H155"/>
  <c r="H161"/>
  <c r="H172"/>
  <c r="H174"/>
  <c r="H180"/>
  <c r="H191"/>
  <c r="H198"/>
  <c r="H204"/>
  <c r="H211"/>
  <c r="H213"/>
  <c r="H222"/>
  <c r="H234"/>
  <c r="H237"/>
  <c r="H241"/>
  <c r="H243"/>
  <c r="H254"/>
  <c r="H262"/>
  <c r="H264"/>
  <c r="H268"/>
  <c r="H275"/>
  <c r="H277"/>
  <c r="H282"/>
  <c r="H284"/>
  <c r="H288"/>
  <c r="H304"/>
  <c r="H305"/>
  <c r="H312"/>
  <c r="H314"/>
  <c r="H316"/>
  <c r="H323"/>
  <c r="H329"/>
  <c r="H334"/>
  <c r="H340"/>
  <c r="H342"/>
  <c r="H345"/>
  <c r="H347"/>
  <c r="H361"/>
  <c r="H364"/>
  <c r="H366"/>
  <c r="H376"/>
  <c r="H383"/>
  <c r="H387"/>
  <c r="H389"/>
  <c r="H395"/>
  <c r="H397"/>
  <c r="H399"/>
  <c r="H403"/>
  <c r="H405"/>
  <c r="H407"/>
  <c r="H411"/>
  <c r="H414"/>
  <c r="H416"/>
  <c r="H418"/>
  <c r="H421"/>
  <c r="H441"/>
  <c r="H446"/>
  <c r="H452"/>
  <c r="H456"/>
  <c r="H462"/>
  <c r="H466"/>
  <c r="H469"/>
  <c r="H471"/>
  <c r="H476"/>
  <c r="H481"/>
  <c r="H488"/>
  <c r="H492"/>
  <c r="H498"/>
  <c r="H499"/>
  <c r="H506"/>
  <c r="H509"/>
  <c r="H511"/>
  <c r="H519"/>
  <c r="H523"/>
  <c r="H531"/>
  <c r="H534"/>
  <c r="H536"/>
  <c r="H539"/>
  <c r="H542"/>
  <c r="H545"/>
  <c r="H548"/>
  <c r="H555"/>
  <c r="H557"/>
  <c r="H559"/>
  <c r="H565"/>
  <c r="H568"/>
  <c r="H574"/>
  <c r="H579"/>
  <c r="H586"/>
  <c r="H587"/>
  <c r="H594"/>
  <c r="H596"/>
  <c r="H598"/>
  <c r="H600"/>
  <c r="H613"/>
  <c r="H619"/>
  <c r="H621"/>
  <c r="H625"/>
  <c r="H630"/>
  <c r="H638"/>
  <c r="G562"/>
  <c r="G422"/>
  <c r="F422"/>
  <c r="G363"/>
  <c r="F269"/>
  <c r="G269"/>
  <c r="G253"/>
  <c r="G223"/>
  <c r="F223"/>
  <c r="F225"/>
  <c r="G225"/>
  <c r="F214"/>
  <c r="G214"/>
  <c r="F168"/>
  <c r="G168"/>
  <c r="G171"/>
  <c r="G114"/>
  <c r="G75"/>
  <c r="F78"/>
  <c r="H78" s="1"/>
  <c r="F609"/>
  <c r="H609" s="1"/>
  <c r="F610"/>
  <c r="H610" s="1"/>
  <c r="F606"/>
  <c r="H606" s="1"/>
  <c r="F266"/>
  <c r="H266" s="1"/>
  <c r="F239"/>
  <c r="H239" s="1"/>
  <c r="F273"/>
  <c r="H273" s="1"/>
  <c r="F570"/>
  <c r="H570" s="1"/>
  <c r="F572"/>
  <c r="H572" s="1"/>
  <c r="F436" l="1"/>
  <c r="H436" s="1"/>
  <c r="G624"/>
  <c r="F624"/>
  <c r="F622"/>
  <c r="H622" s="1"/>
  <c r="G522"/>
  <c r="F522"/>
  <c r="F521"/>
  <c r="H521" s="1"/>
  <c r="F560"/>
  <c r="H560" s="1"/>
  <c r="F428"/>
  <c r="H428" s="1"/>
  <c r="F401"/>
  <c r="H401" s="1"/>
  <c r="H624" l="1"/>
  <c r="H522"/>
  <c r="F375"/>
  <c r="H375" s="1"/>
  <c r="F385"/>
  <c r="H385" s="1"/>
  <c r="F464"/>
  <c r="H464" s="1"/>
  <c r="F248"/>
  <c r="H248" s="1"/>
  <c r="F475"/>
  <c r="H475" s="1"/>
  <c r="F257"/>
  <c r="H257" s="1"/>
  <c r="F299"/>
  <c r="H299" s="1"/>
  <c r="F163"/>
  <c r="H163" s="1"/>
  <c r="F232"/>
  <c r="H232" s="1"/>
  <c r="F90"/>
  <c r="H90" s="1"/>
  <c r="F259"/>
  <c r="H259" s="1"/>
  <c r="F167"/>
  <c r="H167" s="1"/>
  <c r="G96" l="1"/>
  <c r="H96" s="1"/>
  <c r="F96"/>
  <c r="F561"/>
  <c r="H561" s="1"/>
  <c r="G618"/>
  <c r="F618"/>
  <c r="G556"/>
  <c r="F556"/>
  <c r="H556" l="1"/>
  <c r="H618"/>
  <c r="G461"/>
  <c r="F461"/>
  <c r="F187"/>
  <c r="H187" s="1"/>
  <c r="F185"/>
  <c r="H185" s="1"/>
  <c r="F178"/>
  <c r="H178" s="1"/>
  <c r="F176"/>
  <c r="H176" s="1"/>
  <c r="F165"/>
  <c r="H165" s="1"/>
  <c r="H461" l="1"/>
  <c r="F563"/>
  <c r="H563" s="1"/>
  <c r="G173"/>
  <c r="F173"/>
  <c r="F623"/>
  <c r="H623" s="1"/>
  <c r="G281"/>
  <c r="F281"/>
  <c r="G398"/>
  <c r="F398"/>
  <c r="H281" l="1"/>
  <c r="H173"/>
  <c r="H398"/>
  <c r="F245"/>
  <c r="H245" s="1"/>
  <c r="F193" l="1"/>
  <c r="H193" s="1"/>
  <c r="G181"/>
  <c r="F182"/>
  <c r="F181" l="1"/>
  <c r="H181" s="1"/>
  <c r="H182"/>
  <c r="F363"/>
  <c r="H363" s="1"/>
  <c r="F171"/>
  <c r="H171" s="1"/>
  <c r="F585" l="1"/>
  <c r="H585" s="1"/>
  <c r="F637"/>
  <c r="H637" s="1"/>
  <c r="F374"/>
  <c r="H374" s="1"/>
  <c r="F291"/>
  <c r="H291" s="1"/>
  <c r="F110"/>
  <c r="H110" s="1"/>
  <c r="F303"/>
  <c r="H303" s="1"/>
  <c r="G525"/>
  <c r="G344"/>
  <c r="F344"/>
  <c r="G287"/>
  <c r="H287" s="1"/>
  <c r="F287"/>
  <c r="F286"/>
  <c r="H286" s="1"/>
  <c r="F615"/>
  <c r="H615" s="1"/>
  <c r="G612"/>
  <c r="F612"/>
  <c r="G508"/>
  <c r="F508"/>
  <c r="F562"/>
  <c r="H562" s="1"/>
  <c r="G571"/>
  <c r="F571"/>
  <c r="F352"/>
  <c r="H352" s="1"/>
  <c r="G593"/>
  <c r="F593"/>
  <c r="G595"/>
  <c r="F595"/>
  <c r="G272"/>
  <c r="H272" s="1"/>
  <c r="F272"/>
  <c r="F359"/>
  <c r="H359" s="1"/>
  <c r="G438"/>
  <c r="F438"/>
  <c r="G434"/>
  <c r="F434"/>
  <c r="F525"/>
  <c r="F220"/>
  <c r="H220" s="1"/>
  <c r="G221"/>
  <c r="F221"/>
  <c r="G614"/>
  <c r="F409"/>
  <c r="H409" s="1"/>
  <c r="G290"/>
  <c r="G179"/>
  <c r="F179"/>
  <c r="G510"/>
  <c r="F510"/>
  <c r="H525" l="1"/>
  <c r="H595"/>
  <c r="H508"/>
  <c r="H344"/>
  <c r="G433"/>
  <c r="H434"/>
  <c r="H612"/>
  <c r="G611"/>
  <c r="H593"/>
  <c r="H221"/>
  <c r="H571"/>
  <c r="H438"/>
  <c r="H510"/>
  <c r="H179"/>
  <c r="G507"/>
  <c r="F507"/>
  <c r="F290"/>
  <c r="H290" s="1"/>
  <c r="F614"/>
  <c r="F611" s="1"/>
  <c r="G480"/>
  <c r="F480"/>
  <c r="F479" s="1"/>
  <c r="F478" s="1"/>
  <c r="F477" s="1"/>
  <c r="G470"/>
  <c r="F470"/>
  <c r="G468"/>
  <c r="F468"/>
  <c r="G465"/>
  <c r="F465"/>
  <c r="G463"/>
  <c r="G460" s="1"/>
  <c r="F463"/>
  <c r="G440"/>
  <c r="F440"/>
  <c r="G445"/>
  <c r="G197"/>
  <c r="F197"/>
  <c r="F196" s="1"/>
  <c r="F195" s="1"/>
  <c r="F194" s="1"/>
  <c r="G315"/>
  <c r="F315"/>
  <c r="G313"/>
  <c r="F313"/>
  <c r="G311"/>
  <c r="F311"/>
  <c r="G145"/>
  <c r="F145"/>
  <c r="G59"/>
  <c r="F59"/>
  <c r="F58" s="1"/>
  <c r="F57" s="1"/>
  <c r="F56" s="1"/>
  <c r="F55" s="1"/>
  <c r="C57" i="5" s="1"/>
  <c r="F460" i="2" l="1"/>
  <c r="H315"/>
  <c r="H145"/>
  <c r="G196"/>
  <c r="H197"/>
  <c r="G444"/>
  <c r="H311"/>
  <c r="H470"/>
  <c r="H614"/>
  <c r="H611"/>
  <c r="H440"/>
  <c r="H313"/>
  <c r="H463"/>
  <c r="G479"/>
  <c r="H480"/>
  <c r="H468"/>
  <c r="H507"/>
  <c r="G58"/>
  <c r="H59"/>
  <c r="H465"/>
  <c r="F467"/>
  <c r="G467"/>
  <c r="G310"/>
  <c r="F310"/>
  <c r="F309" s="1"/>
  <c r="F308" s="1"/>
  <c r="F307" s="1"/>
  <c r="F70"/>
  <c r="F69" s="1"/>
  <c r="G70"/>
  <c r="F408"/>
  <c r="G346"/>
  <c r="F346"/>
  <c r="F343" s="1"/>
  <c r="G57" l="1"/>
  <c r="H58"/>
  <c r="G343"/>
  <c r="H343" s="1"/>
  <c r="H346"/>
  <c r="G478"/>
  <c r="H479"/>
  <c r="G69"/>
  <c r="H69" s="1"/>
  <c r="H70"/>
  <c r="G443"/>
  <c r="G309"/>
  <c r="H310"/>
  <c r="H460"/>
  <c r="H467"/>
  <c r="G195"/>
  <c r="H196"/>
  <c r="F306"/>
  <c r="C320" i="5"/>
  <c r="C319" s="1"/>
  <c r="F459" i="2"/>
  <c r="G459"/>
  <c r="F293"/>
  <c r="H293" s="1"/>
  <c r="G276"/>
  <c r="F276"/>
  <c r="G477" l="1"/>
  <c r="H477" s="1"/>
  <c r="H478"/>
  <c r="G442"/>
  <c r="G308"/>
  <c r="H309"/>
  <c r="H276"/>
  <c r="H459"/>
  <c r="G194"/>
  <c r="H194" s="1"/>
  <c r="H195"/>
  <c r="G56"/>
  <c r="H57"/>
  <c r="G599"/>
  <c r="F599"/>
  <c r="G597"/>
  <c r="F597"/>
  <c r="H599" l="1"/>
  <c r="G55"/>
  <c r="H56"/>
  <c r="G307"/>
  <c r="H308"/>
  <c r="H597"/>
  <c r="G592"/>
  <c r="F592"/>
  <c r="H307" l="1"/>
  <c r="G306"/>
  <c r="H306" s="1"/>
  <c r="D320" i="5"/>
  <c r="H592" i="2"/>
  <c r="D57" i="5"/>
  <c r="E57" s="1"/>
  <c r="H55" i="2"/>
  <c r="F445"/>
  <c r="D319" i="5" l="1"/>
  <c r="E319" s="1"/>
  <c r="E320"/>
  <c r="F444" i="2"/>
  <c r="H445"/>
  <c r="G439"/>
  <c r="F439"/>
  <c r="G578"/>
  <c r="F578"/>
  <c r="F577" s="1"/>
  <c r="F576" s="1"/>
  <c r="F575" s="1"/>
  <c r="G577" l="1"/>
  <c r="H578"/>
  <c r="H439"/>
  <c r="F443"/>
  <c r="H444"/>
  <c r="G285"/>
  <c r="F285"/>
  <c r="F435"/>
  <c r="F558"/>
  <c r="F554"/>
  <c r="F564"/>
  <c r="F433"/>
  <c r="H433" s="1"/>
  <c r="F437"/>
  <c r="F384"/>
  <c r="F382"/>
  <c r="F388"/>
  <c r="G256"/>
  <c r="G258"/>
  <c r="G261"/>
  <c r="G263"/>
  <c r="G265"/>
  <c r="G267"/>
  <c r="G274"/>
  <c r="G271" s="1"/>
  <c r="G283"/>
  <c r="G292"/>
  <c r="F253"/>
  <c r="H253" s="1"/>
  <c r="F256"/>
  <c r="F258"/>
  <c r="F261"/>
  <c r="F263"/>
  <c r="F265"/>
  <c r="F274"/>
  <c r="F271" s="1"/>
  <c r="F283"/>
  <c r="F292"/>
  <c r="F289" s="1"/>
  <c r="F242"/>
  <c r="G558"/>
  <c r="G554"/>
  <c r="H554" s="1"/>
  <c r="G564"/>
  <c r="G567"/>
  <c r="G569"/>
  <c r="G573"/>
  <c r="F569"/>
  <c r="F567"/>
  <c r="F573"/>
  <c r="F584"/>
  <c r="F583" s="1"/>
  <c r="F582" s="1"/>
  <c r="F581" s="1"/>
  <c r="F580" s="1"/>
  <c r="C436" i="5" s="1"/>
  <c r="F520" i="2"/>
  <c r="F518"/>
  <c r="F524"/>
  <c r="F530"/>
  <c r="F529" s="1"/>
  <c r="F533"/>
  <c r="F535"/>
  <c r="F538"/>
  <c r="F537" s="1"/>
  <c r="F541"/>
  <c r="F540" s="1"/>
  <c r="F544"/>
  <c r="F543" s="1"/>
  <c r="F547"/>
  <c r="F546" s="1"/>
  <c r="F605"/>
  <c r="F604" s="1"/>
  <c r="F608"/>
  <c r="F607" s="1"/>
  <c r="F620"/>
  <c r="F617" s="1"/>
  <c r="F629"/>
  <c r="F628" s="1"/>
  <c r="F627" s="1"/>
  <c r="F626" s="1"/>
  <c r="G520"/>
  <c r="G518"/>
  <c r="H518" s="1"/>
  <c r="G524"/>
  <c r="G530"/>
  <c r="G533"/>
  <c r="G535"/>
  <c r="G538"/>
  <c r="G541"/>
  <c r="G544"/>
  <c r="G547"/>
  <c r="G584"/>
  <c r="G605"/>
  <c r="G608"/>
  <c r="G620"/>
  <c r="G629"/>
  <c r="G394"/>
  <c r="G400"/>
  <c r="F404"/>
  <c r="G396"/>
  <c r="G408"/>
  <c r="H408" s="1"/>
  <c r="G406"/>
  <c r="G404"/>
  <c r="G402"/>
  <c r="F400"/>
  <c r="F402"/>
  <c r="F396"/>
  <c r="F406"/>
  <c r="G384"/>
  <c r="H384" s="1"/>
  <c r="G382"/>
  <c r="G386"/>
  <c r="G388"/>
  <c r="H388" s="1"/>
  <c r="G152"/>
  <c r="G154"/>
  <c r="G160"/>
  <c r="G162"/>
  <c r="G164"/>
  <c r="G166"/>
  <c r="G177"/>
  <c r="G175"/>
  <c r="G186"/>
  <c r="G184"/>
  <c r="G190"/>
  <c r="G192"/>
  <c r="G203"/>
  <c r="F152"/>
  <c r="F154"/>
  <c r="F160"/>
  <c r="F162"/>
  <c r="F164"/>
  <c r="F166"/>
  <c r="F177"/>
  <c r="F175"/>
  <c r="F186"/>
  <c r="F184"/>
  <c r="F190"/>
  <c r="F192"/>
  <c r="F203"/>
  <c r="F202" s="1"/>
  <c r="G415"/>
  <c r="G417"/>
  <c r="G413"/>
  <c r="G420"/>
  <c r="G427"/>
  <c r="G435"/>
  <c r="H435" s="1"/>
  <c r="G437"/>
  <c r="H437" s="1"/>
  <c r="G451"/>
  <c r="G455"/>
  <c r="G474"/>
  <c r="G487"/>
  <c r="G491"/>
  <c r="G497"/>
  <c r="G505"/>
  <c r="G373"/>
  <c r="G244"/>
  <c r="G247"/>
  <c r="F247"/>
  <c r="F246" s="1"/>
  <c r="C272" i="5"/>
  <c r="C271" s="1"/>
  <c r="C270" s="1"/>
  <c r="G365" i="2"/>
  <c r="G636"/>
  <c r="F636"/>
  <c r="F635" s="1"/>
  <c r="F634" s="1"/>
  <c r="F633" s="1"/>
  <c r="F632" s="1"/>
  <c r="F631" s="1"/>
  <c r="F505"/>
  <c r="F504" s="1"/>
  <c r="F503" s="1"/>
  <c r="F497"/>
  <c r="F496" s="1"/>
  <c r="F495" s="1"/>
  <c r="F494" s="1"/>
  <c r="F493" s="1"/>
  <c r="F491"/>
  <c r="F490" s="1"/>
  <c r="F489" s="1"/>
  <c r="F487"/>
  <c r="F486" s="1"/>
  <c r="F485" s="1"/>
  <c r="F474"/>
  <c r="F473" s="1"/>
  <c r="F472" s="1"/>
  <c r="F455"/>
  <c r="F454" s="1"/>
  <c r="F453" s="1"/>
  <c r="F451"/>
  <c r="F450" s="1"/>
  <c r="F449" s="1"/>
  <c r="F427"/>
  <c r="F426" s="1"/>
  <c r="F425" s="1"/>
  <c r="F424" s="1"/>
  <c r="F420"/>
  <c r="F419" s="1"/>
  <c r="F417"/>
  <c r="F415"/>
  <c r="F413"/>
  <c r="F373"/>
  <c r="F372" s="1"/>
  <c r="F371" s="1"/>
  <c r="F370" s="1"/>
  <c r="F369" s="1"/>
  <c r="F368" s="1"/>
  <c r="F212"/>
  <c r="F210"/>
  <c r="F219"/>
  <c r="F231"/>
  <c r="F233"/>
  <c r="F236"/>
  <c r="F240"/>
  <c r="F244"/>
  <c r="F302"/>
  <c r="F301" s="1"/>
  <c r="F300" s="1"/>
  <c r="F34"/>
  <c r="F33" s="1"/>
  <c r="F32" s="1"/>
  <c r="F31" s="1"/>
  <c r="F30" s="1"/>
  <c r="F40"/>
  <c r="F39" s="1"/>
  <c r="F38" s="1"/>
  <c r="F45"/>
  <c r="F44" s="1"/>
  <c r="F43" s="1"/>
  <c r="F53"/>
  <c r="F52" s="1"/>
  <c r="F51" s="1"/>
  <c r="F50" s="1"/>
  <c r="F49" s="1"/>
  <c r="C42" i="5" s="1"/>
  <c r="F64" i="2"/>
  <c r="F73"/>
  <c r="F75"/>
  <c r="H75" s="1"/>
  <c r="F77"/>
  <c r="F82"/>
  <c r="F85"/>
  <c r="F89"/>
  <c r="F91"/>
  <c r="F94"/>
  <c r="F93" s="1"/>
  <c r="F103"/>
  <c r="F102" s="1"/>
  <c r="F101" s="1"/>
  <c r="F100" s="1"/>
  <c r="F99" s="1"/>
  <c r="F114"/>
  <c r="F118"/>
  <c r="F120"/>
  <c r="F122"/>
  <c r="F124"/>
  <c r="F126"/>
  <c r="F129"/>
  <c r="F128" s="1"/>
  <c r="F109"/>
  <c r="F108" s="1"/>
  <c r="F107" s="1"/>
  <c r="F135"/>
  <c r="F134" s="1"/>
  <c r="F138"/>
  <c r="F137" s="1"/>
  <c r="F143"/>
  <c r="F322"/>
  <c r="F321" s="1"/>
  <c r="F320" s="1"/>
  <c r="F319" s="1"/>
  <c r="F318" s="1"/>
  <c r="F328"/>
  <c r="F327" s="1"/>
  <c r="F326" s="1"/>
  <c r="F325" s="1"/>
  <c r="F333"/>
  <c r="F332" s="1"/>
  <c r="F331" s="1"/>
  <c r="F330" s="1"/>
  <c r="F339"/>
  <c r="F341"/>
  <c r="F351"/>
  <c r="F350" s="1"/>
  <c r="F349" s="1"/>
  <c r="F348" s="1"/>
  <c r="F360"/>
  <c r="F358"/>
  <c r="F25"/>
  <c r="F24" s="1"/>
  <c r="F23" s="1"/>
  <c r="F22" s="1"/>
  <c r="G360"/>
  <c r="H360" s="1"/>
  <c r="G358"/>
  <c r="G351"/>
  <c r="G341"/>
  <c r="H341" s="1"/>
  <c r="G339"/>
  <c r="G333"/>
  <c r="G328"/>
  <c r="G322"/>
  <c r="G302"/>
  <c r="G298"/>
  <c r="G242"/>
  <c r="H242" s="1"/>
  <c r="G240"/>
  <c r="H240" s="1"/>
  <c r="G238"/>
  <c r="G236"/>
  <c r="G233"/>
  <c r="H233" s="1"/>
  <c r="G231"/>
  <c r="H231" s="1"/>
  <c r="G219"/>
  <c r="G210"/>
  <c r="G212"/>
  <c r="G143"/>
  <c r="H143" s="1"/>
  <c r="G138"/>
  <c r="G135"/>
  <c r="G129"/>
  <c r="G126"/>
  <c r="H126" s="1"/>
  <c r="G124"/>
  <c r="G122"/>
  <c r="G120"/>
  <c r="H120" s="1"/>
  <c r="G118"/>
  <c r="H118" s="1"/>
  <c r="G113"/>
  <c r="G109"/>
  <c r="G103"/>
  <c r="G94"/>
  <c r="G91"/>
  <c r="G89"/>
  <c r="G85"/>
  <c r="H85" s="1"/>
  <c r="G82"/>
  <c r="H82" s="1"/>
  <c r="G77"/>
  <c r="H77" s="1"/>
  <c r="G73"/>
  <c r="G64"/>
  <c r="H64" s="1"/>
  <c r="G53"/>
  <c r="G45"/>
  <c r="G40"/>
  <c r="G34"/>
  <c r="G25"/>
  <c r="E535" i="5"/>
  <c r="E534" s="1"/>
  <c r="E533" s="1"/>
  <c r="D535"/>
  <c r="D534" s="1"/>
  <c r="D533" s="1"/>
  <c r="C535"/>
  <c r="C534" s="1"/>
  <c r="C533" s="1"/>
  <c r="E532"/>
  <c r="E531" s="1"/>
  <c r="E530" s="1"/>
  <c r="E529" s="1"/>
  <c r="E528" s="1"/>
  <c r="D532"/>
  <c r="D531" s="1"/>
  <c r="D530" s="1"/>
  <c r="D529" s="1"/>
  <c r="D528" s="1"/>
  <c r="C532"/>
  <c r="C531" s="1"/>
  <c r="C530" s="1"/>
  <c r="C529" s="1"/>
  <c r="C528" s="1"/>
  <c r="D525"/>
  <c r="C525"/>
  <c r="C524" s="1"/>
  <c r="C523" s="1"/>
  <c r="C522" s="1"/>
  <c r="C521" s="1"/>
  <c r="D518"/>
  <c r="C518"/>
  <c r="D517"/>
  <c r="C517"/>
  <c r="D516"/>
  <c r="C516"/>
  <c r="D515"/>
  <c r="C515"/>
  <c r="D511"/>
  <c r="C511"/>
  <c r="C510" s="1"/>
  <c r="C509" s="1"/>
  <c r="D508"/>
  <c r="C508"/>
  <c r="D507"/>
  <c r="C507"/>
  <c r="D506"/>
  <c r="C506"/>
  <c r="D503"/>
  <c r="C503"/>
  <c r="C502" s="1"/>
  <c r="D501"/>
  <c r="C501"/>
  <c r="D500"/>
  <c r="C500"/>
  <c r="D492"/>
  <c r="C492"/>
  <c r="C491" s="1"/>
  <c r="C490" s="1"/>
  <c r="C489" s="1"/>
  <c r="C488" s="1"/>
  <c r="D487"/>
  <c r="C487"/>
  <c r="D486"/>
  <c r="C486"/>
  <c r="D480"/>
  <c r="C480"/>
  <c r="C479" s="1"/>
  <c r="C478" s="1"/>
  <c r="C477" s="1"/>
  <c r="D476"/>
  <c r="C476"/>
  <c r="C475" s="1"/>
  <c r="C474" s="1"/>
  <c r="C473" s="1"/>
  <c r="D471"/>
  <c r="C471"/>
  <c r="C470" s="1"/>
  <c r="D469"/>
  <c r="C469"/>
  <c r="C468" s="1"/>
  <c r="D464"/>
  <c r="C464"/>
  <c r="C463" s="1"/>
  <c r="C462" s="1"/>
  <c r="C461" s="1"/>
  <c r="C460" s="1"/>
  <c r="D459"/>
  <c r="C459"/>
  <c r="C458" s="1"/>
  <c r="C457" s="1"/>
  <c r="C456" s="1"/>
  <c r="D455"/>
  <c r="C455"/>
  <c r="C454" s="1"/>
  <c r="C453" s="1"/>
  <c r="C452" s="1"/>
  <c r="D448"/>
  <c r="C448"/>
  <c r="C447" s="1"/>
  <c r="C446" s="1"/>
  <c r="C445" s="1"/>
  <c r="D442"/>
  <c r="C442"/>
  <c r="D441"/>
  <c r="C441"/>
  <c r="D440"/>
  <c r="C440"/>
  <c r="D435"/>
  <c r="C435"/>
  <c r="C434" s="1"/>
  <c r="C433" s="1"/>
  <c r="D432"/>
  <c r="C432"/>
  <c r="C431" s="1"/>
  <c r="D430"/>
  <c r="C430"/>
  <c r="D429"/>
  <c r="C429"/>
  <c r="D428"/>
  <c r="C428"/>
  <c r="D421"/>
  <c r="C421"/>
  <c r="D420"/>
  <c r="C420"/>
  <c r="D418"/>
  <c r="C418"/>
  <c r="D417"/>
  <c r="C417"/>
  <c r="D416"/>
  <c r="C416"/>
  <c r="D410"/>
  <c r="C410"/>
  <c r="C409" s="1"/>
  <c r="C408" s="1"/>
  <c r="D407"/>
  <c r="C407"/>
  <c r="C406" s="1"/>
  <c r="C405" s="1"/>
  <c r="D404"/>
  <c r="C404"/>
  <c r="C403" s="1"/>
  <c r="C402" s="1"/>
  <c r="D401"/>
  <c r="C401"/>
  <c r="C400" s="1"/>
  <c r="C399" s="1"/>
  <c r="D398"/>
  <c r="C398"/>
  <c r="C397" s="1"/>
  <c r="D396"/>
  <c r="C396"/>
  <c r="C395" s="1"/>
  <c r="D393"/>
  <c r="C393"/>
  <c r="C392" s="1"/>
  <c r="C391" s="1"/>
  <c r="D388"/>
  <c r="C388"/>
  <c r="C387" s="1"/>
  <c r="D386"/>
  <c r="C386"/>
  <c r="C385" s="1"/>
  <c r="D380"/>
  <c r="C380"/>
  <c r="C379" s="1"/>
  <c r="C378" s="1"/>
  <c r="C377" s="1"/>
  <c r="D376"/>
  <c r="C376"/>
  <c r="C375" s="1"/>
  <c r="C374" s="1"/>
  <c r="C373" s="1"/>
  <c r="D370"/>
  <c r="C370"/>
  <c r="C369" s="1"/>
  <c r="C368" s="1"/>
  <c r="C367" s="1"/>
  <c r="C366" s="1"/>
  <c r="D365"/>
  <c r="C365"/>
  <c r="C364" s="1"/>
  <c r="C363" s="1"/>
  <c r="C362" s="1"/>
  <c r="C361" s="1"/>
  <c r="D359"/>
  <c r="C359"/>
  <c r="C358" s="1"/>
  <c r="C357" s="1"/>
  <c r="C356" s="1"/>
  <c r="D355"/>
  <c r="C355"/>
  <c r="C354" s="1"/>
  <c r="C353" s="1"/>
  <c r="C352" s="1"/>
  <c r="D350"/>
  <c r="C350"/>
  <c r="C349" s="1"/>
  <c r="D348"/>
  <c r="C348"/>
  <c r="C347" s="1"/>
  <c r="D345"/>
  <c r="C345"/>
  <c r="C344" s="1"/>
  <c r="D343"/>
  <c r="C343"/>
  <c r="C342" s="1"/>
  <c r="D341"/>
  <c r="C341"/>
  <c r="C340" s="1"/>
  <c r="D339"/>
  <c r="C339"/>
  <c r="C338" s="1"/>
  <c r="D333"/>
  <c r="C333"/>
  <c r="C332" s="1"/>
  <c r="D331"/>
  <c r="C331"/>
  <c r="C330" s="1"/>
  <c r="D329"/>
  <c r="C329"/>
  <c r="C328" s="1"/>
  <c r="D327"/>
  <c r="C327"/>
  <c r="C326" s="1"/>
  <c r="D318"/>
  <c r="D312"/>
  <c r="C312"/>
  <c r="C311" s="1"/>
  <c r="C310" s="1"/>
  <c r="D309"/>
  <c r="D304"/>
  <c r="C304"/>
  <c r="C303" s="1"/>
  <c r="D302"/>
  <c r="C302"/>
  <c r="C301" s="1"/>
  <c r="D300"/>
  <c r="C300"/>
  <c r="C299" s="1"/>
  <c r="D297"/>
  <c r="D295"/>
  <c r="C295"/>
  <c r="C294" s="1"/>
  <c r="D293"/>
  <c r="C293"/>
  <c r="C292" s="1"/>
  <c r="D291"/>
  <c r="C291"/>
  <c r="C290" s="1"/>
  <c r="D289"/>
  <c r="C289"/>
  <c r="C288" s="1"/>
  <c r="D287"/>
  <c r="C287"/>
  <c r="C286" s="1"/>
  <c r="D284"/>
  <c r="C284"/>
  <c r="C283" s="1"/>
  <c r="D282"/>
  <c r="C282"/>
  <c r="C281" s="1"/>
  <c r="D280"/>
  <c r="C280"/>
  <c r="C279" s="1"/>
  <c r="D278"/>
  <c r="C278"/>
  <c r="C277" s="1"/>
  <c r="D272"/>
  <c r="D269"/>
  <c r="C269"/>
  <c r="C268" s="1"/>
  <c r="D267"/>
  <c r="C267"/>
  <c r="C266" s="1"/>
  <c r="D265"/>
  <c r="C265"/>
  <c r="C264" s="1"/>
  <c r="D263"/>
  <c r="C263"/>
  <c r="C262" s="1"/>
  <c r="D260"/>
  <c r="C260"/>
  <c r="C259" s="1"/>
  <c r="D258"/>
  <c r="C258"/>
  <c r="C257" s="1"/>
  <c r="D252"/>
  <c r="C252"/>
  <c r="C251" s="1"/>
  <c r="D250"/>
  <c r="C250"/>
  <c r="C249" s="1"/>
  <c r="D248"/>
  <c r="C248"/>
  <c r="C247" s="1"/>
  <c r="D243"/>
  <c r="C243"/>
  <c r="C242" s="1"/>
  <c r="D241"/>
  <c r="C241"/>
  <c r="C240" s="1"/>
  <c r="D234"/>
  <c r="C234"/>
  <c r="C233" s="1"/>
  <c r="D232"/>
  <c r="C232"/>
  <c r="C231" s="1"/>
  <c r="D227"/>
  <c r="C227"/>
  <c r="C226" s="1"/>
  <c r="D225"/>
  <c r="C225"/>
  <c r="C224" s="1"/>
  <c r="D219"/>
  <c r="C219"/>
  <c r="C218" s="1"/>
  <c r="C217" s="1"/>
  <c r="C216" s="1"/>
  <c r="D215"/>
  <c r="C215"/>
  <c r="C214" s="1"/>
  <c r="C213" s="1"/>
  <c r="D212"/>
  <c r="C212"/>
  <c r="C211" s="1"/>
  <c r="D210"/>
  <c r="C210"/>
  <c r="C209" s="1"/>
  <c r="D206"/>
  <c r="C206"/>
  <c r="C205" s="1"/>
  <c r="C204" s="1"/>
  <c r="D203"/>
  <c r="C203"/>
  <c r="C201" s="1"/>
  <c r="D200"/>
  <c r="C200"/>
  <c r="C199" s="1"/>
  <c r="C198"/>
  <c r="C197" s="1"/>
  <c r="D196"/>
  <c r="C196"/>
  <c r="C195" s="1"/>
  <c r="D194"/>
  <c r="C194"/>
  <c r="C193" s="1"/>
  <c r="D188"/>
  <c r="C188"/>
  <c r="C187" s="1"/>
  <c r="C186" s="1"/>
  <c r="C185" s="1"/>
  <c r="C184" s="1"/>
  <c r="D182"/>
  <c r="C182"/>
  <c r="C181" s="1"/>
  <c r="C180" s="1"/>
  <c r="C179" s="1"/>
  <c r="C178" s="1"/>
  <c r="D177"/>
  <c r="C177"/>
  <c r="C176" s="1"/>
  <c r="C175" s="1"/>
  <c r="D174"/>
  <c r="C174"/>
  <c r="C173" s="1"/>
  <c r="C172" s="1"/>
  <c r="D167"/>
  <c r="C167"/>
  <c r="C166" s="1"/>
  <c r="C165" s="1"/>
  <c r="D164"/>
  <c r="C164"/>
  <c r="C163" s="1"/>
  <c r="D162"/>
  <c r="C162"/>
  <c r="C161" s="1"/>
  <c r="D160"/>
  <c r="C160"/>
  <c r="C159" s="1"/>
  <c r="D158"/>
  <c r="C158"/>
  <c r="C157" s="1"/>
  <c r="D156"/>
  <c r="C156"/>
  <c r="C155" s="1"/>
  <c r="D152"/>
  <c r="C152"/>
  <c r="C151" s="1"/>
  <c r="C150" s="1"/>
  <c r="C149" s="1"/>
  <c r="D146"/>
  <c r="C146"/>
  <c r="D145"/>
  <c r="E145" s="1"/>
  <c r="C145"/>
  <c r="D140"/>
  <c r="C140"/>
  <c r="D139"/>
  <c r="E139" s="1"/>
  <c r="C139"/>
  <c r="D132"/>
  <c r="C132"/>
  <c r="D131"/>
  <c r="E131" s="1"/>
  <c r="C131"/>
  <c r="D130"/>
  <c r="C130"/>
  <c r="D126"/>
  <c r="C126"/>
  <c r="C125" s="1"/>
  <c r="C124" s="1"/>
  <c r="D123"/>
  <c r="C123"/>
  <c r="C122" s="1"/>
  <c r="C121" s="1"/>
  <c r="D119"/>
  <c r="C119"/>
  <c r="C118" s="1"/>
  <c r="C117" s="1"/>
  <c r="D116"/>
  <c r="C116"/>
  <c r="C115" s="1"/>
  <c r="C114" s="1"/>
  <c r="D112"/>
  <c r="C112"/>
  <c r="C111" s="1"/>
  <c r="C110" s="1"/>
  <c r="D109"/>
  <c r="C109"/>
  <c r="C108" s="1"/>
  <c r="C107" s="1"/>
  <c r="D104"/>
  <c r="C104"/>
  <c r="C103" s="1"/>
  <c r="C102" s="1"/>
  <c r="D101"/>
  <c r="C101"/>
  <c r="C100" s="1"/>
  <c r="C99" s="1"/>
  <c r="D96"/>
  <c r="C96"/>
  <c r="C95" s="1"/>
  <c r="D94"/>
  <c r="C94"/>
  <c r="C93" s="1"/>
  <c r="D90"/>
  <c r="E90" s="1"/>
  <c r="C90"/>
  <c r="D89"/>
  <c r="C89"/>
  <c r="D87"/>
  <c r="C87"/>
  <c r="C86" s="1"/>
  <c r="D85"/>
  <c r="C85"/>
  <c r="D84"/>
  <c r="E84" s="1"/>
  <c r="C84"/>
  <c r="D79"/>
  <c r="C79"/>
  <c r="C78" s="1"/>
  <c r="C77" s="1"/>
  <c r="C76" s="1"/>
  <c r="D75"/>
  <c r="C75"/>
  <c r="C74" s="1"/>
  <c r="D73"/>
  <c r="C73"/>
  <c r="C72" s="1"/>
  <c r="D71"/>
  <c r="C71"/>
  <c r="C70" s="1"/>
  <c r="D68"/>
  <c r="C68"/>
  <c r="C67" s="1"/>
  <c r="C66" s="1"/>
  <c r="D62"/>
  <c r="C62"/>
  <c r="C61" s="1"/>
  <c r="C60" s="1"/>
  <c r="C59" s="1"/>
  <c r="D56"/>
  <c r="C56"/>
  <c r="C55" s="1"/>
  <c r="D54"/>
  <c r="E54" s="1"/>
  <c r="C54"/>
  <c r="D53"/>
  <c r="C53"/>
  <c r="D52"/>
  <c r="E52" s="1"/>
  <c r="C52"/>
  <c r="D46"/>
  <c r="C46"/>
  <c r="C45" s="1"/>
  <c r="C44" s="1"/>
  <c r="C43" s="1"/>
  <c r="D41"/>
  <c r="D40"/>
  <c r="C40"/>
  <c r="D39"/>
  <c r="C39"/>
  <c r="D38"/>
  <c r="C38"/>
  <c r="D34"/>
  <c r="C34"/>
  <c r="D33"/>
  <c r="C33"/>
  <c r="D27"/>
  <c r="C27"/>
  <c r="C26" s="1"/>
  <c r="C25" s="1"/>
  <c r="C24" s="1"/>
  <c r="C23" s="1"/>
  <c r="D447" l="1"/>
  <c r="E448"/>
  <c r="D45"/>
  <c r="E46"/>
  <c r="G381" i="2"/>
  <c r="G260"/>
  <c r="H524"/>
  <c r="H564"/>
  <c r="H247"/>
  <c r="G246"/>
  <c r="H339"/>
  <c r="E53" i="5"/>
  <c r="E85"/>
  <c r="E89"/>
  <c r="E130"/>
  <c r="E132"/>
  <c r="E140"/>
  <c r="E146"/>
  <c r="H73" i="2"/>
  <c r="H210"/>
  <c r="H358"/>
  <c r="H382"/>
  <c r="H520"/>
  <c r="H236"/>
  <c r="G235"/>
  <c r="H558"/>
  <c r="E486" i="5"/>
  <c r="E501"/>
  <c r="E506"/>
  <c r="E508"/>
  <c r="E515"/>
  <c r="E417"/>
  <c r="E420"/>
  <c r="E428"/>
  <c r="E517"/>
  <c r="H406" i="2"/>
  <c r="D26" i="5"/>
  <c r="E27"/>
  <c r="D202"/>
  <c r="E203"/>
  <c r="D209"/>
  <c r="E209" s="1"/>
  <c r="E210"/>
  <c r="D214"/>
  <c r="E215"/>
  <c r="D224"/>
  <c r="E224" s="1"/>
  <c r="E225"/>
  <c r="D231"/>
  <c r="E231" s="1"/>
  <c r="E232"/>
  <c r="D240"/>
  <c r="E240" s="1"/>
  <c r="E241"/>
  <c r="D247"/>
  <c r="E247" s="1"/>
  <c r="E248"/>
  <c r="D251"/>
  <c r="E251" s="1"/>
  <c r="E252"/>
  <c r="D259"/>
  <c r="E259" s="1"/>
  <c r="E260"/>
  <c r="D264"/>
  <c r="E264" s="1"/>
  <c r="E265"/>
  <c r="D268"/>
  <c r="E268" s="1"/>
  <c r="E269"/>
  <c r="D296"/>
  <c r="D301"/>
  <c r="E301" s="1"/>
  <c r="E302"/>
  <c r="D326"/>
  <c r="E326" s="1"/>
  <c r="E327"/>
  <c r="D330"/>
  <c r="E330" s="1"/>
  <c r="E331"/>
  <c r="D338"/>
  <c r="E338" s="1"/>
  <c r="E339"/>
  <c r="D342"/>
  <c r="E342" s="1"/>
  <c r="E343"/>
  <c r="D347"/>
  <c r="E347" s="1"/>
  <c r="E348"/>
  <c r="D354"/>
  <c r="E355"/>
  <c r="D364"/>
  <c r="E365"/>
  <c r="D375"/>
  <c r="E376"/>
  <c r="D385"/>
  <c r="E385" s="1"/>
  <c r="E386"/>
  <c r="D392"/>
  <c r="E393"/>
  <c r="D397"/>
  <c r="E397" s="1"/>
  <c r="E398"/>
  <c r="D403"/>
  <c r="E404"/>
  <c r="D409"/>
  <c r="E410"/>
  <c r="D434"/>
  <c r="E435"/>
  <c r="D458"/>
  <c r="E459"/>
  <c r="D468"/>
  <c r="E468" s="1"/>
  <c r="E469"/>
  <c r="D475"/>
  <c r="E476"/>
  <c r="D491"/>
  <c r="E492"/>
  <c r="D524"/>
  <c r="E525"/>
  <c r="E34"/>
  <c r="E39"/>
  <c r="E430"/>
  <c r="E441"/>
  <c r="H413" i="2"/>
  <c r="H186"/>
  <c r="H152"/>
  <c r="D61" i="5"/>
  <c r="E62"/>
  <c r="D70"/>
  <c r="E70" s="1"/>
  <c r="E71"/>
  <c r="D74"/>
  <c r="E74" s="1"/>
  <c r="E75"/>
  <c r="D86"/>
  <c r="E86" s="1"/>
  <c r="E87"/>
  <c r="D95"/>
  <c r="E95" s="1"/>
  <c r="E96"/>
  <c r="D103"/>
  <c r="E104"/>
  <c r="D111"/>
  <c r="E112"/>
  <c r="D118"/>
  <c r="E119"/>
  <c r="D125"/>
  <c r="E126"/>
  <c r="D151"/>
  <c r="E152"/>
  <c r="D157"/>
  <c r="E157" s="1"/>
  <c r="E158"/>
  <c r="D161"/>
  <c r="E161" s="1"/>
  <c r="E162"/>
  <c r="D166"/>
  <c r="E167"/>
  <c r="D176"/>
  <c r="E177"/>
  <c r="D187"/>
  <c r="E188"/>
  <c r="D195"/>
  <c r="E195" s="1"/>
  <c r="E196"/>
  <c r="D277"/>
  <c r="E277" s="1"/>
  <c r="E278"/>
  <c r="D281"/>
  <c r="E281" s="1"/>
  <c r="E282"/>
  <c r="D286"/>
  <c r="E286" s="1"/>
  <c r="E287"/>
  <c r="D290"/>
  <c r="E290" s="1"/>
  <c r="E291"/>
  <c r="D294"/>
  <c r="E294" s="1"/>
  <c r="E295"/>
  <c r="D308"/>
  <c r="H244" i="2"/>
  <c r="H184"/>
  <c r="H154"/>
  <c r="H400"/>
  <c r="D199" i="5"/>
  <c r="E199" s="1"/>
  <c r="E200"/>
  <c r="D205"/>
  <c r="E206"/>
  <c r="D211"/>
  <c r="E211" s="1"/>
  <c r="E212"/>
  <c r="D218"/>
  <c r="E219"/>
  <c r="D226"/>
  <c r="E226" s="1"/>
  <c r="E227"/>
  <c r="D233"/>
  <c r="E233" s="1"/>
  <c r="E234"/>
  <c r="D242"/>
  <c r="E242" s="1"/>
  <c r="E243"/>
  <c r="D249"/>
  <c r="E249" s="1"/>
  <c r="E250"/>
  <c r="D257"/>
  <c r="E257" s="1"/>
  <c r="E258"/>
  <c r="D262"/>
  <c r="E262" s="1"/>
  <c r="E263"/>
  <c r="D266"/>
  <c r="E266" s="1"/>
  <c r="E267"/>
  <c r="D299"/>
  <c r="E299" s="1"/>
  <c r="E300"/>
  <c r="D303"/>
  <c r="E303" s="1"/>
  <c r="E304"/>
  <c r="D317"/>
  <c r="D328"/>
  <c r="E328" s="1"/>
  <c r="E329"/>
  <c r="D332"/>
  <c r="E332" s="1"/>
  <c r="E333"/>
  <c r="D340"/>
  <c r="E340" s="1"/>
  <c r="E341"/>
  <c r="D344"/>
  <c r="E344" s="1"/>
  <c r="E345"/>
  <c r="D349"/>
  <c r="E349" s="1"/>
  <c r="E350"/>
  <c r="D358"/>
  <c r="E359"/>
  <c r="D369"/>
  <c r="E370"/>
  <c r="D379"/>
  <c r="E380"/>
  <c r="D387"/>
  <c r="E387" s="1"/>
  <c r="E388"/>
  <c r="D395"/>
  <c r="E395" s="1"/>
  <c r="E396"/>
  <c r="D400"/>
  <c r="E401"/>
  <c r="D406"/>
  <c r="E407"/>
  <c r="D431"/>
  <c r="E431" s="1"/>
  <c r="E432"/>
  <c r="D454"/>
  <c r="E455"/>
  <c r="D463"/>
  <c r="E464"/>
  <c r="D470"/>
  <c r="E470" s="1"/>
  <c r="E471"/>
  <c r="D479"/>
  <c r="E480"/>
  <c r="D502"/>
  <c r="E502" s="1"/>
  <c r="E503"/>
  <c r="D510"/>
  <c r="E511"/>
  <c r="E33"/>
  <c r="E38"/>
  <c r="E40"/>
  <c r="E416"/>
  <c r="E418"/>
  <c r="E421"/>
  <c r="E429"/>
  <c r="E440"/>
  <c r="E442"/>
  <c r="E487"/>
  <c r="E500"/>
  <c r="E507"/>
  <c r="E516"/>
  <c r="E518"/>
  <c r="H177" i="2"/>
  <c r="H274"/>
  <c r="D55" i="5"/>
  <c r="E55" s="1"/>
  <c r="E56"/>
  <c r="D67"/>
  <c r="E68"/>
  <c r="D72"/>
  <c r="E72" s="1"/>
  <c r="E73"/>
  <c r="D78"/>
  <c r="E79"/>
  <c r="D93"/>
  <c r="E93" s="1"/>
  <c r="E94"/>
  <c r="D100"/>
  <c r="E101"/>
  <c r="D108"/>
  <c r="E109"/>
  <c r="D115"/>
  <c r="E116"/>
  <c r="D122"/>
  <c r="E123"/>
  <c r="D155"/>
  <c r="E155" s="1"/>
  <c r="E156"/>
  <c r="D159"/>
  <c r="E159" s="1"/>
  <c r="E160"/>
  <c r="D163"/>
  <c r="E163" s="1"/>
  <c r="E164"/>
  <c r="D173"/>
  <c r="E174"/>
  <c r="D181"/>
  <c r="E182"/>
  <c r="D193"/>
  <c r="E193" s="1"/>
  <c r="E194"/>
  <c r="D271"/>
  <c r="E272"/>
  <c r="D279"/>
  <c r="E279" s="1"/>
  <c r="E280"/>
  <c r="D283"/>
  <c r="E283" s="1"/>
  <c r="E284"/>
  <c r="D288"/>
  <c r="E288" s="1"/>
  <c r="E289"/>
  <c r="D292"/>
  <c r="E292" s="1"/>
  <c r="E293"/>
  <c r="D311"/>
  <c r="E312"/>
  <c r="H175" i="2"/>
  <c r="G52"/>
  <c r="H53"/>
  <c r="H91"/>
  <c r="H124"/>
  <c r="G218"/>
  <c r="H219"/>
  <c r="G350"/>
  <c r="H351"/>
  <c r="G454"/>
  <c r="H455"/>
  <c r="G412"/>
  <c r="H415"/>
  <c r="H190"/>
  <c r="H160"/>
  <c r="G583"/>
  <c r="H584"/>
  <c r="G93"/>
  <c r="H93" s="1"/>
  <c r="H94"/>
  <c r="G297"/>
  <c r="G450"/>
  <c r="H451"/>
  <c r="G546"/>
  <c r="H546" s="1"/>
  <c r="H547"/>
  <c r="G102"/>
  <c r="H103"/>
  <c r="G128"/>
  <c r="H128" s="1"/>
  <c r="H129"/>
  <c r="G301"/>
  <c r="H302"/>
  <c r="G372"/>
  <c r="H373"/>
  <c r="G543"/>
  <c r="H543" s="1"/>
  <c r="H544"/>
  <c r="H285"/>
  <c r="G108"/>
  <c r="H109"/>
  <c r="G134"/>
  <c r="H134" s="1"/>
  <c r="H135"/>
  <c r="G321"/>
  <c r="H322"/>
  <c r="G504"/>
  <c r="H505"/>
  <c r="H402"/>
  <c r="G540"/>
  <c r="H540" s="1"/>
  <c r="H541"/>
  <c r="H265"/>
  <c r="G24"/>
  <c r="H25"/>
  <c r="G112"/>
  <c r="G137"/>
  <c r="H137" s="1"/>
  <c r="H138"/>
  <c r="G327"/>
  <c r="H328"/>
  <c r="G635"/>
  <c r="H636"/>
  <c r="G496"/>
  <c r="H497"/>
  <c r="G426"/>
  <c r="H427"/>
  <c r="H404"/>
  <c r="G628"/>
  <c r="H629"/>
  <c r="G537"/>
  <c r="H537" s="1"/>
  <c r="H538"/>
  <c r="H263"/>
  <c r="F442"/>
  <c r="H442" s="1"/>
  <c r="H443"/>
  <c r="G33"/>
  <c r="H34"/>
  <c r="G332"/>
  <c r="H333"/>
  <c r="G362"/>
  <c r="G490"/>
  <c r="H491"/>
  <c r="G419"/>
  <c r="H419" s="1"/>
  <c r="H420"/>
  <c r="H166"/>
  <c r="G617"/>
  <c r="H617" s="1"/>
  <c r="H620"/>
  <c r="H535"/>
  <c r="H573"/>
  <c r="F280"/>
  <c r="H261"/>
  <c r="G39"/>
  <c r="H40"/>
  <c r="G209"/>
  <c r="H212"/>
  <c r="F113"/>
  <c r="F112" s="1"/>
  <c r="H114"/>
  <c r="G486"/>
  <c r="H487"/>
  <c r="G202"/>
  <c r="H202" s="1"/>
  <c r="H203"/>
  <c r="H164"/>
  <c r="G607"/>
  <c r="H607" s="1"/>
  <c r="H608"/>
  <c r="H533"/>
  <c r="H569"/>
  <c r="G289"/>
  <c r="H289" s="1"/>
  <c r="H292"/>
  <c r="H258"/>
  <c r="G44"/>
  <c r="H45"/>
  <c r="H89"/>
  <c r="H122"/>
  <c r="G473"/>
  <c r="H474"/>
  <c r="H417"/>
  <c r="H192"/>
  <c r="H162"/>
  <c r="H396"/>
  <c r="G604"/>
  <c r="H604" s="1"/>
  <c r="H605"/>
  <c r="G529"/>
  <c r="H529" s="1"/>
  <c r="H530"/>
  <c r="H567"/>
  <c r="H283"/>
  <c r="H256"/>
  <c r="G576"/>
  <c r="H577"/>
  <c r="G280"/>
  <c r="H280" s="1"/>
  <c r="G88"/>
  <c r="G159"/>
  <c r="G170"/>
  <c r="F553"/>
  <c r="G553"/>
  <c r="F616"/>
  <c r="F170"/>
  <c r="F566"/>
  <c r="G183"/>
  <c r="H271"/>
  <c r="G566"/>
  <c r="G217"/>
  <c r="F218"/>
  <c r="F217" s="1"/>
  <c r="F216" s="1"/>
  <c r="F603"/>
  <c r="G517"/>
  <c r="F517"/>
  <c r="F516" s="1"/>
  <c r="F458"/>
  <c r="F209"/>
  <c r="F208" s="1"/>
  <c r="F207" s="1"/>
  <c r="F201"/>
  <c r="F200" s="1"/>
  <c r="F199" s="1"/>
  <c r="C220" i="5" s="1"/>
  <c r="G201" i="2"/>
  <c r="G142"/>
  <c r="F142"/>
  <c r="F141" s="1"/>
  <c r="F140" s="1"/>
  <c r="F324"/>
  <c r="G63"/>
  <c r="F63"/>
  <c r="F62" s="1"/>
  <c r="F61" s="1"/>
  <c r="C58" i="5" s="1"/>
  <c r="F432" i="2"/>
  <c r="F431" s="1"/>
  <c r="F430" s="1"/>
  <c r="F429" s="1"/>
  <c r="G432"/>
  <c r="F298"/>
  <c r="F297" s="1"/>
  <c r="F296" s="1"/>
  <c r="F295" s="1"/>
  <c r="F294" s="1"/>
  <c r="C313" i="5" s="1"/>
  <c r="C41"/>
  <c r="C37" s="1"/>
  <c r="C36" s="1"/>
  <c r="C35" s="1"/>
  <c r="C318"/>
  <c r="C317" s="1"/>
  <c r="C316" s="1"/>
  <c r="C315" s="1"/>
  <c r="C314" s="1"/>
  <c r="D198"/>
  <c r="F238" i="2"/>
  <c r="H238" s="1"/>
  <c r="C309" i="5"/>
  <c r="C308" s="1"/>
  <c r="C307" s="1"/>
  <c r="C306" s="1"/>
  <c r="C305" s="1"/>
  <c r="G357" i="2"/>
  <c r="F591"/>
  <c r="F590" s="1"/>
  <c r="F589" s="1"/>
  <c r="C494" i="5" s="1"/>
  <c r="G591" i="2"/>
  <c r="F412"/>
  <c r="F365"/>
  <c r="F362" s="1"/>
  <c r="G189"/>
  <c r="F394"/>
  <c r="C208" i="5"/>
  <c r="C207" s="1"/>
  <c r="D256"/>
  <c r="F502" i="2"/>
  <c r="F501" s="1"/>
  <c r="F500" s="1"/>
  <c r="G532"/>
  <c r="F532"/>
  <c r="F528" s="1"/>
  <c r="F527" s="1"/>
  <c r="F526" s="1"/>
  <c r="C381" i="5" s="1"/>
  <c r="F410" i="2"/>
  <c r="G133"/>
  <c r="G208"/>
  <c r="G230"/>
  <c r="F133"/>
  <c r="F132" s="1"/>
  <c r="G87"/>
  <c r="F81"/>
  <c r="F80" s="1"/>
  <c r="G117"/>
  <c r="F88"/>
  <c r="F87" s="1"/>
  <c r="G151"/>
  <c r="G81"/>
  <c r="F357"/>
  <c r="F151"/>
  <c r="F150" s="1"/>
  <c r="F149" s="1"/>
  <c r="F148" s="1"/>
  <c r="C346" i="5"/>
  <c r="D427"/>
  <c r="D485"/>
  <c r="G72" i="2"/>
  <c r="F189"/>
  <c r="F188" s="1"/>
  <c r="F159"/>
  <c r="F230"/>
  <c r="F37"/>
  <c r="F36" s="1"/>
  <c r="C28" i="5" s="1"/>
  <c r="F386" i="2"/>
  <c r="F381" s="1"/>
  <c r="C467" i="5"/>
  <c r="C466" s="1"/>
  <c r="C465" s="1"/>
  <c r="F338" i="2"/>
  <c r="G338"/>
  <c r="D138" i="5"/>
  <c r="G252" i="2"/>
  <c r="F252"/>
  <c r="D239" i="5"/>
  <c r="C144"/>
  <c r="C143" s="1"/>
  <c r="C142" s="1"/>
  <c r="C141" s="1"/>
  <c r="D415"/>
  <c r="C419"/>
  <c r="F72" i="2"/>
  <c r="C202" i="5"/>
  <c r="C32"/>
  <c r="C31" s="1"/>
  <c r="C30" s="1"/>
  <c r="C51"/>
  <c r="C50" s="1"/>
  <c r="C49" s="1"/>
  <c r="C98"/>
  <c r="C97" s="1"/>
  <c r="C171"/>
  <c r="C170" s="1"/>
  <c r="D201"/>
  <c r="E201" s="1"/>
  <c r="C83"/>
  <c r="D92"/>
  <c r="D223"/>
  <c r="D419"/>
  <c r="D88"/>
  <c r="D505"/>
  <c r="C106"/>
  <c r="C505"/>
  <c r="C504" s="1"/>
  <c r="F117" i="2"/>
  <c r="F116" s="1"/>
  <c r="F106" s="1"/>
  <c r="F105" s="1"/>
  <c r="F183"/>
  <c r="F21"/>
  <c r="F20" s="1"/>
  <c r="C48" i="5"/>
  <c r="F484" i="2"/>
  <c r="F483" s="1"/>
  <c r="F482" s="1"/>
  <c r="C22" i="5"/>
  <c r="C134"/>
  <c r="C444"/>
  <c r="C394"/>
  <c r="C390" s="1"/>
  <c r="C389" s="1"/>
  <c r="F448" i="2"/>
  <c r="F447" s="1"/>
  <c r="C371" i="5" s="1"/>
  <c r="D83"/>
  <c r="C88"/>
  <c r="D129"/>
  <c r="C138"/>
  <c r="C137" s="1"/>
  <c r="C136" s="1"/>
  <c r="C135" s="1"/>
  <c r="C415"/>
  <c r="C246"/>
  <c r="C245" s="1"/>
  <c r="C244" s="1"/>
  <c r="C256"/>
  <c r="D298"/>
  <c r="D230"/>
  <c r="D261"/>
  <c r="D514"/>
  <c r="C276"/>
  <c r="G410" i="2"/>
  <c r="G393" s="1"/>
  <c r="C427" i="5"/>
  <c r="C426" s="1"/>
  <c r="C425" s="1"/>
  <c r="C424" s="1"/>
  <c r="C439"/>
  <c r="C438" s="1"/>
  <c r="C437" s="1"/>
  <c r="C154"/>
  <c r="C153" s="1"/>
  <c r="C148" s="1"/>
  <c r="D285"/>
  <c r="C239"/>
  <c r="C238" s="1"/>
  <c r="C237" s="1"/>
  <c r="D337"/>
  <c r="C69"/>
  <c r="C65" s="1"/>
  <c r="C64" s="1"/>
  <c r="D325"/>
  <c r="C337"/>
  <c r="C485"/>
  <c r="C484" s="1"/>
  <c r="C483" s="1"/>
  <c r="C482" s="1"/>
  <c r="D499"/>
  <c r="D394"/>
  <c r="C372"/>
  <c r="D154"/>
  <c r="D37"/>
  <c r="C298"/>
  <c r="C120"/>
  <c r="C192"/>
  <c r="C191" s="1"/>
  <c r="C223"/>
  <c r="C222" s="1"/>
  <c r="C221" s="1"/>
  <c r="C325"/>
  <c r="C324" s="1"/>
  <c r="C323" s="1"/>
  <c r="C261"/>
  <c r="D32"/>
  <c r="D439"/>
  <c r="C472"/>
  <c r="C499"/>
  <c r="C498" s="1"/>
  <c r="C514"/>
  <c r="C513" s="1"/>
  <c r="C512" s="1"/>
  <c r="D69"/>
  <c r="C451"/>
  <c r="C351"/>
  <c r="D246"/>
  <c r="C384"/>
  <c r="C383" s="1"/>
  <c r="C382" s="1"/>
  <c r="C230"/>
  <c r="C229" s="1"/>
  <c r="C228" s="1"/>
  <c r="D346"/>
  <c r="E346" s="1"/>
  <c r="D276"/>
  <c r="E276" s="1"/>
  <c r="C92"/>
  <c r="C91" s="1"/>
  <c r="D51"/>
  <c r="D144"/>
  <c r="D384"/>
  <c r="C113"/>
  <c r="C129"/>
  <c r="C128" s="1"/>
  <c r="C127" s="1"/>
  <c r="D208"/>
  <c r="D467"/>
  <c r="C297"/>
  <c r="C296" s="1"/>
  <c r="C285" s="1"/>
  <c r="F267" i="2"/>
  <c r="F260" s="1"/>
  <c r="D446" i="5" l="1"/>
  <c r="E447"/>
  <c r="D44"/>
  <c r="E45"/>
  <c r="H394" i="2"/>
  <c r="F393"/>
  <c r="F251"/>
  <c r="F250" s="1"/>
  <c r="F235"/>
  <c r="F229" s="1"/>
  <c r="F228" s="1"/>
  <c r="F227" s="1"/>
  <c r="C253" i="5" s="1"/>
  <c r="H170" i="2"/>
  <c r="E208" i="5"/>
  <c r="D383"/>
  <c r="E384"/>
  <c r="D31"/>
  <c r="E32"/>
  <c r="D36"/>
  <c r="E37"/>
  <c r="D498"/>
  <c r="E498" s="1"/>
  <c r="E499"/>
  <c r="D484"/>
  <c r="E485"/>
  <c r="D197"/>
  <c r="E198"/>
  <c r="D310"/>
  <c r="E310" s="1"/>
  <c r="E311"/>
  <c r="D172"/>
  <c r="E173"/>
  <c r="D121"/>
  <c r="E122"/>
  <c r="D107"/>
  <c r="E108"/>
  <c r="D523"/>
  <c r="E524"/>
  <c r="D474"/>
  <c r="E475"/>
  <c r="D457"/>
  <c r="E458"/>
  <c r="D408"/>
  <c r="E408" s="1"/>
  <c r="E409"/>
  <c r="D363"/>
  <c r="E364"/>
  <c r="D25"/>
  <c r="E26"/>
  <c r="E285"/>
  <c r="E261"/>
  <c r="E88"/>
  <c r="H230" i="2"/>
  <c r="E318" i="5"/>
  <c r="E309"/>
  <c r="E296"/>
  <c r="E394"/>
  <c r="D324"/>
  <c r="E325"/>
  <c r="D513"/>
  <c r="E514"/>
  <c r="D128"/>
  <c r="E129"/>
  <c r="D91"/>
  <c r="E91" s="1"/>
  <c r="E92"/>
  <c r="D238"/>
  <c r="E239"/>
  <c r="D509"/>
  <c r="E509" s="1"/>
  <c r="E510"/>
  <c r="D478"/>
  <c r="E479"/>
  <c r="D462"/>
  <c r="E463"/>
  <c r="D399"/>
  <c r="E399" s="1"/>
  <c r="E400"/>
  <c r="D368"/>
  <c r="E369"/>
  <c r="D186"/>
  <c r="E187"/>
  <c r="D165"/>
  <c r="E165" s="1"/>
  <c r="E166"/>
  <c r="D124"/>
  <c r="E124" s="1"/>
  <c r="E125"/>
  <c r="D110"/>
  <c r="E110" s="1"/>
  <c r="E111"/>
  <c r="D60"/>
  <c r="E61"/>
  <c r="H72" i="2"/>
  <c r="E256" i="5"/>
  <c r="E297"/>
  <c r="D466"/>
  <c r="E467"/>
  <c r="D50"/>
  <c r="E51"/>
  <c r="D504"/>
  <c r="E504" s="1"/>
  <c r="E505"/>
  <c r="D222"/>
  <c r="E223"/>
  <c r="D137"/>
  <c r="E138"/>
  <c r="D270"/>
  <c r="E270" s="1"/>
  <c r="E271"/>
  <c r="D180"/>
  <c r="E181"/>
  <c r="D114"/>
  <c r="E115"/>
  <c r="D99"/>
  <c r="E100"/>
  <c r="D77"/>
  <c r="E78"/>
  <c r="D66"/>
  <c r="E66" s="1"/>
  <c r="E67"/>
  <c r="D490"/>
  <c r="E491"/>
  <c r="D433"/>
  <c r="E433" s="1"/>
  <c r="E434"/>
  <c r="D402"/>
  <c r="E402" s="1"/>
  <c r="E403"/>
  <c r="D391"/>
  <c r="E391" s="1"/>
  <c r="E392"/>
  <c r="D374"/>
  <c r="E375"/>
  <c r="D353"/>
  <c r="E354"/>
  <c r="D213"/>
  <c r="E213" s="1"/>
  <c r="E214"/>
  <c r="E337"/>
  <c r="E298"/>
  <c r="H87" i="2"/>
  <c r="E202" i="5"/>
  <c r="D143"/>
  <c r="E144"/>
  <c r="D245"/>
  <c r="E246"/>
  <c r="D65"/>
  <c r="E69"/>
  <c r="D438"/>
  <c r="E439"/>
  <c r="D153"/>
  <c r="E154"/>
  <c r="D229"/>
  <c r="E230"/>
  <c r="D426"/>
  <c r="E427"/>
  <c r="D453"/>
  <c r="E454"/>
  <c r="D405"/>
  <c r="E405" s="1"/>
  <c r="E406"/>
  <c r="D378"/>
  <c r="E379"/>
  <c r="D357"/>
  <c r="E358"/>
  <c r="D316"/>
  <c r="E317"/>
  <c r="D217"/>
  <c r="E218"/>
  <c r="D204"/>
  <c r="E204" s="1"/>
  <c r="E205"/>
  <c r="D307"/>
  <c r="E308"/>
  <c r="D175"/>
  <c r="E175" s="1"/>
  <c r="E176"/>
  <c r="D150"/>
  <c r="E151"/>
  <c r="D117"/>
  <c r="E117" s="1"/>
  <c r="E118"/>
  <c r="D102"/>
  <c r="E102" s="1"/>
  <c r="E103"/>
  <c r="E83"/>
  <c r="E419"/>
  <c r="E415"/>
  <c r="E41"/>
  <c r="G431" i="2"/>
  <c r="H432"/>
  <c r="G575"/>
  <c r="H575" s="1"/>
  <c r="H576"/>
  <c r="H365"/>
  <c r="G425"/>
  <c r="H426"/>
  <c r="G371"/>
  <c r="H372"/>
  <c r="G582"/>
  <c r="H583"/>
  <c r="G349"/>
  <c r="H350"/>
  <c r="G337"/>
  <c r="H338"/>
  <c r="G80"/>
  <c r="H80" s="1"/>
  <c r="H81"/>
  <c r="G528"/>
  <c r="H532"/>
  <c r="G200"/>
  <c r="H201"/>
  <c r="H183"/>
  <c r="H362"/>
  <c r="G107"/>
  <c r="H107" s="1"/>
  <c r="H108"/>
  <c r="H410"/>
  <c r="G150"/>
  <c r="H151"/>
  <c r="G590"/>
  <c r="H591"/>
  <c r="H517"/>
  <c r="G43"/>
  <c r="H43" s="1"/>
  <c r="H44"/>
  <c r="H209"/>
  <c r="G495"/>
  <c r="H496"/>
  <c r="H113"/>
  <c r="G300"/>
  <c r="H300" s="1"/>
  <c r="H301"/>
  <c r="G449"/>
  <c r="H450"/>
  <c r="G62"/>
  <c r="H63"/>
  <c r="H159"/>
  <c r="G331"/>
  <c r="H332"/>
  <c r="H112"/>
  <c r="G503"/>
  <c r="H504"/>
  <c r="H267"/>
  <c r="H298"/>
  <c r="H218"/>
  <c r="H357"/>
  <c r="G603"/>
  <c r="H603" s="1"/>
  <c r="G380"/>
  <c r="H381"/>
  <c r="H88"/>
  <c r="G38"/>
  <c r="H39"/>
  <c r="G627"/>
  <c r="H628"/>
  <c r="G634"/>
  <c r="H635"/>
  <c r="G296"/>
  <c r="H297"/>
  <c r="H412"/>
  <c r="G207"/>
  <c r="H207" s="1"/>
  <c r="H208"/>
  <c r="H260"/>
  <c r="G472"/>
  <c r="H473"/>
  <c r="G32"/>
  <c r="H33"/>
  <c r="G23"/>
  <c r="H24"/>
  <c r="G320"/>
  <c r="H321"/>
  <c r="G251"/>
  <c r="H252"/>
  <c r="G132"/>
  <c r="H132" s="1"/>
  <c r="H133"/>
  <c r="G216"/>
  <c r="H216" s="1"/>
  <c r="H217"/>
  <c r="H553"/>
  <c r="G485"/>
  <c r="H486"/>
  <c r="H386"/>
  <c r="G326"/>
  <c r="H327"/>
  <c r="G101"/>
  <c r="H102"/>
  <c r="G453"/>
  <c r="H453" s="1"/>
  <c r="H454"/>
  <c r="G116"/>
  <c r="H117"/>
  <c r="G188"/>
  <c r="H188" s="1"/>
  <c r="H189"/>
  <c r="H246"/>
  <c r="G141"/>
  <c r="H142"/>
  <c r="H566"/>
  <c r="G616"/>
  <c r="H616" s="1"/>
  <c r="G489"/>
  <c r="H489" s="1"/>
  <c r="H490"/>
  <c r="G51"/>
  <c r="H52"/>
  <c r="G79"/>
  <c r="F79"/>
  <c r="G516"/>
  <c r="H516" s="1"/>
  <c r="F602"/>
  <c r="F601" s="1"/>
  <c r="C495" i="5" s="1"/>
  <c r="F392" i="2"/>
  <c r="F391" s="1"/>
  <c r="F206"/>
  <c r="C236" i="5" s="1"/>
  <c r="C183"/>
  <c r="F457" i="2"/>
  <c r="C411" i="5" s="1"/>
  <c r="F279" i="2"/>
  <c r="F278" s="1"/>
  <c r="F131"/>
  <c r="C168" i="5" s="1"/>
  <c r="C29"/>
  <c r="G68" i="2"/>
  <c r="F68"/>
  <c r="F67" s="1"/>
  <c r="F337"/>
  <c r="F336" s="1"/>
  <c r="F335" s="1"/>
  <c r="C481" i="5" s="1"/>
  <c r="G279" i="2"/>
  <c r="G229"/>
  <c r="G392"/>
  <c r="D255" i="5"/>
  <c r="F356" i="2"/>
  <c r="F355" s="1"/>
  <c r="F354" s="1"/>
  <c r="G356"/>
  <c r="F158"/>
  <c r="F157" s="1"/>
  <c r="F156" s="1"/>
  <c r="F147" s="1"/>
  <c r="C255" i="5"/>
  <c r="C254" s="1"/>
  <c r="F380" i="2"/>
  <c r="F379" s="1"/>
  <c r="F378" s="1"/>
  <c r="F515"/>
  <c r="F514" s="1"/>
  <c r="G158"/>
  <c r="G552"/>
  <c r="F552"/>
  <c r="F551" s="1"/>
  <c r="F550" s="1"/>
  <c r="C423" i="5" s="1"/>
  <c r="C422" s="1"/>
  <c r="G336" i="2"/>
  <c r="C414" i="5"/>
  <c r="C413" s="1"/>
  <c r="C412" s="1"/>
  <c r="C336"/>
  <c r="C335" s="1"/>
  <c r="D414"/>
  <c r="C82"/>
  <c r="C81" s="1"/>
  <c r="C80" s="1"/>
  <c r="C520"/>
  <c r="C275"/>
  <c r="C274" s="1"/>
  <c r="C190"/>
  <c r="D497"/>
  <c r="D82"/>
  <c r="D275"/>
  <c r="C497"/>
  <c r="C496" s="1"/>
  <c r="C147"/>
  <c r="C450"/>
  <c r="C105"/>
  <c r="D336"/>
  <c r="D445" l="1"/>
  <c r="E445" s="1"/>
  <c r="E446"/>
  <c r="D43"/>
  <c r="E43" s="1"/>
  <c r="E44"/>
  <c r="H251" i="2"/>
  <c r="G250"/>
  <c r="G206"/>
  <c r="D236" i="5" s="1"/>
  <c r="E236" s="1"/>
  <c r="G602" i="2"/>
  <c r="H602" s="1"/>
  <c r="G515"/>
  <c r="D254" i="5"/>
  <c r="E254" s="1"/>
  <c r="E255"/>
  <c r="D149"/>
  <c r="E149" s="1"/>
  <c r="E150"/>
  <c r="E307"/>
  <c r="D306"/>
  <c r="D216"/>
  <c r="E216" s="1"/>
  <c r="E217"/>
  <c r="D356"/>
  <c r="E356" s="1"/>
  <c r="E357"/>
  <c r="D425"/>
  <c r="E426"/>
  <c r="E153"/>
  <c r="E65"/>
  <c r="D142"/>
  <c r="E143"/>
  <c r="D352"/>
  <c r="E353"/>
  <c r="E99"/>
  <c r="D98"/>
  <c r="D179"/>
  <c r="E180"/>
  <c r="D136"/>
  <c r="E137"/>
  <c r="D465"/>
  <c r="E465" s="1"/>
  <c r="E466"/>
  <c r="D24"/>
  <c r="E25"/>
  <c r="D473"/>
  <c r="E474"/>
  <c r="E107"/>
  <c r="D106"/>
  <c r="E172"/>
  <c r="D171"/>
  <c r="D192"/>
  <c r="E197"/>
  <c r="D30"/>
  <c r="E31"/>
  <c r="D207"/>
  <c r="E207" s="1"/>
  <c r="E497"/>
  <c r="D367"/>
  <c r="E368"/>
  <c r="D461"/>
  <c r="E462"/>
  <c r="D512"/>
  <c r="E512" s="1"/>
  <c r="E513"/>
  <c r="D390"/>
  <c r="D81"/>
  <c r="E82"/>
  <c r="D315"/>
  <c r="E316"/>
  <c r="D377"/>
  <c r="E377" s="1"/>
  <c r="E378"/>
  <c r="D452"/>
  <c r="E453"/>
  <c r="D228"/>
  <c r="E228" s="1"/>
  <c r="E229"/>
  <c r="D437"/>
  <c r="E437" s="1"/>
  <c r="E438"/>
  <c r="D244"/>
  <c r="E244" s="1"/>
  <c r="E245"/>
  <c r="D373"/>
  <c r="E374"/>
  <c r="D489"/>
  <c r="E490"/>
  <c r="D76"/>
  <c r="E76" s="1"/>
  <c r="E77"/>
  <c r="E114"/>
  <c r="D113"/>
  <c r="E113" s="1"/>
  <c r="D221"/>
  <c r="E221" s="1"/>
  <c r="E222"/>
  <c r="D49"/>
  <c r="E49" s="1"/>
  <c r="E50"/>
  <c r="D362"/>
  <c r="E363"/>
  <c r="D456"/>
  <c r="E456" s="1"/>
  <c r="E457"/>
  <c r="D522"/>
  <c r="E523"/>
  <c r="E121"/>
  <c r="D120"/>
  <c r="E120" s="1"/>
  <c r="D483"/>
  <c r="E484"/>
  <c r="D35"/>
  <c r="E35" s="1"/>
  <c r="E36"/>
  <c r="D382"/>
  <c r="E382" s="1"/>
  <c r="E383"/>
  <c r="D335"/>
  <c r="E335" s="1"/>
  <c r="E336"/>
  <c r="D274"/>
  <c r="E274" s="1"/>
  <c r="E275"/>
  <c r="D413"/>
  <c r="E414"/>
  <c r="D59"/>
  <c r="E59" s="1"/>
  <c r="E60"/>
  <c r="D185"/>
  <c r="E186"/>
  <c r="D477"/>
  <c r="E477" s="1"/>
  <c r="E478"/>
  <c r="D237"/>
  <c r="E237" s="1"/>
  <c r="E238"/>
  <c r="D127"/>
  <c r="E127" s="1"/>
  <c r="E128"/>
  <c r="D323"/>
  <c r="E323" s="1"/>
  <c r="E324"/>
  <c r="G157" i="2"/>
  <c r="H157" s="1"/>
  <c r="H158"/>
  <c r="G514"/>
  <c r="H515"/>
  <c r="H485"/>
  <c r="G484"/>
  <c r="G633"/>
  <c r="H634"/>
  <c r="G370"/>
  <c r="H371"/>
  <c r="G319"/>
  <c r="H320"/>
  <c r="H235"/>
  <c r="G330"/>
  <c r="H330" s="1"/>
  <c r="H331"/>
  <c r="G589"/>
  <c r="H590"/>
  <c r="H79"/>
  <c r="G140"/>
  <c r="H141"/>
  <c r="G626"/>
  <c r="H626" s="1"/>
  <c r="H627"/>
  <c r="H337"/>
  <c r="G424"/>
  <c r="H424" s="1"/>
  <c r="H425"/>
  <c r="G391"/>
  <c r="H392"/>
  <c r="G67"/>
  <c r="H67" s="1"/>
  <c r="H68"/>
  <c r="G100"/>
  <c r="H101"/>
  <c r="G22"/>
  <c r="H23"/>
  <c r="G494"/>
  <c r="H495"/>
  <c r="G149"/>
  <c r="H150"/>
  <c r="G50"/>
  <c r="H51"/>
  <c r="H38"/>
  <c r="G37"/>
  <c r="G61"/>
  <c r="H62"/>
  <c r="G199"/>
  <c r="H200"/>
  <c r="G348"/>
  <c r="H348" s="1"/>
  <c r="H349"/>
  <c r="G228"/>
  <c r="H229"/>
  <c r="G325"/>
  <c r="H326"/>
  <c r="G31"/>
  <c r="H32"/>
  <c r="H393"/>
  <c r="H250"/>
  <c r="G295"/>
  <c r="H296"/>
  <c r="H503"/>
  <c r="G502"/>
  <c r="H449"/>
  <c r="G448"/>
  <c r="G527"/>
  <c r="H528"/>
  <c r="G581"/>
  <c r="H582"/>
  <c r="G335"/>
  <c r="H335" s="1"/>
  <c r="H336"/>
  <c r="G551"/>
  <c r="H552"/>
  <c r="G355"/>
  <c r="H356"/>
  <c r="G278"/>
  <c r="H278" s="1"/>
  <c r="H279"/>
  <c r="G106"/>
  <c r="H116"/>
  <c r="H472"/>
  <c r="G458"/>
  <c r="G379"/>
  <c r="H380"/>
  <c r="G430"/>
  <c r="H431"/>
  <c r="F588"/>
  <c r="F66"/>
  <c r="C322" i="5"/>
  <c r="F249" i="2"/>
  <c r="C133" i="5"/>
  <c r="F98" i="2"/>
  <c r="F317"/>
  <c r="C443" i="5"/>
  <c r="F353" i="2"/>
  <c r="C527" i="5"/>
  <c r="C526" s="1"/>
  <c r="C189"/>
  <c r="C169" s="1"/>
  <c r="F390" i="2"/>
  <c r="C334" i="5" s="1"/>
  <c r="C360"/>
  <c r="F513" i="2"/>
  <c r="F549"/>
  <c r="C493" i="5"/>
  <c r="G249" i="2" l="1"/>
  <c r="H206"/>
  <c r="G156"/>
  <c r="D189" i="5" s="1"/>
  <c r="E189" s="1"/>
  <c r="D148"/>
  <c r="E148" s="1"/>
  <c r="D496"/>
  <c r="E496" s="1"/>
  <c r="D482"/>
  <c r="E482" s="1"/>
  <c r="E483"/>
  <c r="D521"/>
  <c r="E521" s="1"/>
  <c r="E522"/>
  <c r="D361"/>
  <c r="E361" s="1"/>
  <c r="E362"/>
  <c r="E373"/>
  <c r="D372"/>
  <c r="E372" s="1"/>
  <c r="E452"/>
  <c r="D451"/>
  <c r="E451" s="1"/>
  <c r="D314"/>
  <c r="E314" s="1"/>
  <c r="E315"/>
  <c r="E192"/>
  <c r="D191"/>
  <c r="D23"/>
  <c r="E23" s="1"/>
  <c r="E24"/>
  <c r="D135"/>
  <c r="E135" s="1"/>
  <c r="E136"/>
  <c r="D141"/>
  <c r="E141" s="1"/>
  <c r="E142"/>
  <c r="D389"/>
  <c r="E389" s="1"/>
  <c r="E390"/>
  <c r="D460"/>
  <c r="E460" s="1"/>
  <c r="E461"/>
  <c r="E106"/>
  <c r="D105"/>
  <c r="E105" s="1"/>
  <c r="D97"/>
  <c r="E97" s="1"/>
  <c r="E98"/>
  <c r="D305"/>
  <c r="E305" s="1"/>
  <c r="E306"/>
  <c r="D184"/>
  <c r="E184" s="1"/>
  <c r="E185"/>
  <c r="D412"/>
  <c r="E412" s="1"/>
  <c r="E413"/>
  <c r="D488"/>
  <c r="E488" s="1"/>
  <c r="E489"/>
  <c r="D80"/>
  <c r="E80" s="1"/>
  <c r="E81"/>
  <c r="E30"/>
  <c r="D29"/>
  <c r="E29" s="1"/>
  <c r="E473"/>
  <c r="D472"/>
  <c r="E472" s="1"/>
  <c r="D178"/>
  <c r="E178" s="1"/>
  <c r="E179"/>
  <c r="E352"/>
  <c r="D351"/>
  <c r="E351" s="1"/>
  <c r="D424"/>
  <c r="E424" s="1"/>
  <c r="E425"/>
  <c r="D64"/>
  <c r="E64" s="1"/>
  <c r="D366"/>
  <c r="E366" s="1"/>
  <c r="E367"/>
  <c r="D170"/>
  <c r="E170" s="1"/>
  <c r="E171"/>
  <c r="G550" i="2"/>
  <c r="H551"/>
  <c r="G30"/>
  <c r="H31"/>
  <c r="D220" i="5"/>
  <c r="E220" s="1"/>
  <c r="H199" i="2"/>
  <c r="G148"/>
  <c r="G147" s="1"/>
  <c r="H149"/>
  <c r="G601"/>
  <c r="D494" i="5"/>
  <c r="E494" s="1"/>
  <c r="H589" i="2"/>
  <c r="G632"/>
  <c r="H633"/>
  <c r="G105"/>
  <c r="H106"/>
  <c r="G493"/>
  <c r="H493" s="1"/>
  <c r="H494"/>
  <c r="G483"/>
  <c r="H484"/>
  <c r="G501"/>
  <c r="H502"/>
  <c r="G36"/>
  <c r="H37"/>
  <c r="H140"/>
  <c r="G131"/>
  <c r="G429"/>
  <c r="H429" s="1"/>
  <c r="H430"/>
  <c r="G580"/>
  <c r="H581"/>
  <c r="H295"/>
  <c r="G294"/>
  <c r="G227"/>
  <c r="H228"/>
  <c r="H22"/>
  <c r="G21"/>
  <c r="D48" i="5"/>
  <c r="E48" s="1"/>
  <c r="G390" i="2"/>
  <c r="H391"/>
  <c r="D58" i="5"/>
  <c r="E58" s="1"/>
  <c r="H61" i="2"/>
  <c r="G318"/>
  <c r="H319"/>
  <c r="H514"/>
  <c r="G378"/>
  <c r="H379"/>
  <c r="G526"/>
  <c r="H527"/>
  <c r="G49"/>
  <c r="H50"/>
  <c r="G99"/>
  <c r="H100"/>
  <c r="D273" i="5"/>
  <c r="H249" i="2"/>
  <c r="H325"/>
  <c r="G324"/>
  <c r="G66"/>
  <c r="H66" s="1"/>
  <c r="G354"/>
  <c r="H355"/>
  <c r="G457"/>
  <c r="H458"/>
  <c r="G447"/>
  <c r="H448"/>
  <c r="G369"/>
  <c r="H370"/>
  <c r="C273" i="5"/>
  <c r="C235" s="1"/>
  <c r="F512" i="2"/>
  <c r="F377"/>
  <c r="F367" s="1"/>
  <c r="F205"/>
  <c r="C63" i="5"/>
  <c r="F29" i="2"/>
  <c r="C321" i="5"/>
  <c r="H156" i="2" l="1"/>
  <c r="G205"/>
  <c r="H205" s="1"/>
  <c r="D360" i="5"/>
  <c r="E360" s="1"/>
  <c r="D63"/>
  <c r="E63" s="1"/>
  <c r="D190"/>
  <c r="E190" s="1"/>
  <c r="E191"/>
  <c r="E273"/>
  <c r="D481"/>
  <c r="E481" s="1"/>
  <c r="H99" i="2"/>
  <c r="D134" i="5"/>
  <c r="E134" s="1"/>
  <c r="G98" i="2"/>
  <c r="H98" s="1"/>
  <c r="D436" i="5"/>
  <c r="E436" s="1"/>
  <c r="H580" i="2"/>
  <c r="H148"/>
  <c r="D183" i="5"/>
  <c r="D147"/>
  <c r="E147" s="1"/>
  <c r="H105" i="2"/>
  <c r="H324"/>
  <c r="D450" i="5"/>
  <c r="E450" s="1"/>
  <c r="H318" i="2"/>
  <c r="D444" i="5"/>
  <c r="G317" i="2"/>
  <c r="H317" s="1"/>
  <c r="H501"/>
  <c r="D520" i="5"/>
  <c r="E520" s="1"/>
  <c r="G500" i="2"/>
  <c r="H500" s="1"/>
  <c r="G631"/>
  <c r="H631" s="1"/>
  <c r="H632"/>
  <c r="G353"/>
  <c r="H353" s="1"/>
  <c r="H354"/>
  <c r="D527" i="5"/>
  <c r="G20" i="2"/>
  <c r="H20" s="1"/>
  <c r="H21"/>
  <c r="D381" i="5"/>
  <c r="E381" s="1"/>
  <c r="H526" i="2"/>
  <c r="D253" i="5"/>
  <c r="E253" s="1"/>
  <c r="H227" i="2"/>
  <c r="H30"/>
  <c r="D22" i="5"/>
  <c r="E22" s="1"/>
  <c r="G368" i="2"/>
  <c r="H369"/>
  <c r="D371" i="5"/>
  <c r="E371" s="1"/>
  <c r="H447" i="2"/>
  <c r="D313" i="5"/>
  <c r="E313" s="1"/>
  <c r="H294" i="2"/>
  <c r="H147"/>
  <c r="G482"/>
  <c r="H482" s="1"/>
  <c r="H483"/>
  <c r="D28" i="5"/>
  <c r="E28" s="1"/>
  <c r="H36" i="2"/>
  <c r="D42" i="5"/>
  <c r="E42" s="1"/>
  <c r="H49" i="2"/>
  <c r="H378"/>
  <c r="D322" i="5"/>
  <c r="E322" s="1"/>
  <c r="D168"/>
  <c r="H131" i="2"/>
  <c r="G588"/>
  <c r="H588" s="1"/>
  <c r="H601"/>
  <c r="D495" i="5"/>
  <c r="H550" i="2"/>
  <c r="G549"/>
  <c r="D423" i="5"/>
  <c r="E423" s="1"/>
  <c r="G29" i="2"/>
  <c r="H29" s="1"/>
  <c r="D411" i="5"/>
  <c r="E411" s="1"/>
  <c r="H457" i="2"/>
  <c r="G513"/>
  <c r="H513" s="1"/>
  <c r="G377"/>
  <c r="H377" s="1"/>
  <c r="H390"/>
  <c r="D334" i="5"/>
  <c r="E334" s="1"/>
  <c r="C21"/>
  <c r="C20" s="1"/>
  <c r="F28" i="2"/>
  <c r="F19" s="1"/>
  <c r="E183" i="5" l="1"/>
  <c r="D169"/>
  <c r="E169" s="1"/>
  <c r="G28" i="2"/>
  <c r="H28" s="1"/>
  <c r="D21" i="5"/>
  <c r="E21" s="1"/>
  <c r="D235"/>
  <c r="E235" s="1"/>
  <c r="D443"/>
  <c r="E443" s="1"/>
  <c r="E444"/>
  <c r="D526"/>
  <c r="E526" s="1"/>
  <c r="E527"/>
  <c r="D493"/>
  <c r="E493" s="1"/>
  <c r="E495"/>
  <c r="D133"/>
  <c r="E133" s="1"/>
  <c r="E168"/>
  <c r="D321"/>
  <c r="D422"/>
  <c r="E422" s="1"/>
  <c r="H368" i="2"/>
  <c r="G367"/>
  <c r="H367" s="1"/>
  <c r="G512"/>
  <c r="H512" s="1"/>
  <c r="H549"/>
  <c r="D20" i="5" l="1"/>
  <c r="E20" s="1"/>
  <c r="E321"/>
  <c r="G19" i="2"/>
  <c r="H19" s="1"/>
</calcChain>
</file>

<file path=xl/sharedStrings.xml><?xml version="1.0" encoding="utf-8"?>
<sst xmlns="http://schemas.openxmlformats.org/spreadsheetml/2006/main" count="3616" uniqueCount="809">
  <si>
    <t>801</t>
  </si>
  <si>
    <t>0100</t>
  </si>
  <si>
    <t>0106</t>
  </si>
  <si>
    <t>9900000000</t>
  </si>
  <si>
    <t>9990000000</t>
  </si>
  <si>
    <t>9990023330</t>
  </si>
  <si>
    <t>100</t>
  </si>
  <si>
    <t>200</t>
  </si>
  <si>
    <t>800</t>
  </si>
  <si>
    <t>1301</t>
  </si>
  <si>
    <t>9940000000</t>
  </si>
  <si>
    <t>802</t>
  </si>
  <si>
    <t>0102</t>
  </si>
  <si>
    <t>0800000000</t>
  </si>
  <si>
    <t>0890000000</t>
  </si>
  <si>
    <t>0890100000</t>
  </si>
  <si>
    <t>0890122220</t>
  </si>
  <si>
    <t>0104</t>
  </si>
  <si>
    <t>0810000000</t>
  </si>
  <si>
    <t>0810100000</t>
  </si>
  <si>
    <t>0810110510</t>
  </si>
  <si>
    <t>300</t>
  </si>
  <si>
    <t>0890123330</t>
  </si>
  <si>
    <t>0105</t>
  </si>
  <si>
    <t>0810151200</t>
  </si>
  <si>
    <t>0111</t>
  </si>
  <si>
    <t>9920000000</t>
  </si>
  <si>
    <t>9920020010</t>
  </si>
  <si>
    <t>0113</t>
  </si>
  <si>
    <t>0600000000</t>
  </si>
  <si>
    <t>0610000000</t>
  </si>
  <si>
    <t>0610200000</t>
  </si>
  <si>
    <t>0610220010</t>
  </si>
  <si>
    <t>0610220020</t>
  </si>
  <si>
    <t>0610220030</t>
  </si>
  <si>
    <t>0620000000</t>
  </si>
  <si>
    <t>0620100000</t>
  </si>
  <si>
    <t>0810110540</t>
  </si>
  <si>
    <t>0810120010</t>
  </si>
  <si>
    <t>600</t>
  </si>
  <si>
    <t>0820000000</t>
  </si>
  <si>
    <t>0820100000</t>
  </si>
  <si>
    <t>0820120010</t>
  </si>
  <si>
    <t>0820120030</t>
  </si>
  <si>
    <t>1100000000</t>
  </si>
  <si>
    <t>1140000000</t>
  </si>
  <si>
    <t>1140100000</t>
  </si>
  <si>
    <t>1140120010</t>
  </si>
  <si>
    <t>1140200000</t>
  </si>
  <si>
    <t>1140220020</t>
  </si>
  <si>
    <t>9940020020</t>
  </si>
  <si>
    <t>0300</t>
  </si>
  <si>
    <t>0304</t>
  </si>
  <si>
    <t>0309</t>
  </si>
  <si>
    <t>1000000000</t>
  </si>
  <si>
    <t>1020000000</t>
  </si>
  <si>
    <t>1020100000</t>
  </si>
  <si>
    <t>1020120010</t>
  </si>
  <si>
    <t>0310</t>
  </si>
  <si>
    <t>1030000000</t>
  </si>
  <si>
    <t>1030100000</t>
  </si>
  <si>
    <t>1030120010</t>
  </si>
  <si>
    <t>1040000000</t>
  </si>
  <si>
    <t>1040100000</t>
  </si>
  <si>
    <t>1040120010</t>
  </si>
  <si>
    <t>1040120020</t>
  </si>
  <si>
    <t>1040120030</t>
  </si>
  <si>
    <t>1040120040</t>
  </si>
  <si>
    <t>1040120050</t>
  </si>
  <si>
    <t>1040200000</t>
  </si>
  <si>
    <t>1040220060</t>
  </si>
  <si>
    <t>0400</t>
  </si>
  <si>
    <t>0405</t>
  </si>
  <si>
    <t>0500000000</t>
  </si>
  <si>
    <t>0540000000</t>
  </si>
  <si>
    <t>0540200000</t>
  </si>
  <si>
    <t>0408</t>
  </si>
  <si>
    <t>0520000000</t>
  </si>
  <si>
    <t>0520400000</t>
  </si>
  <si>
    <t>05204S0300</t>
  </si>
  <si>
    <t>0409</t>
  </si>
  <si>
    <t>0520100000</t>
  </si>
  <si>
    <t>0520110520</t>
  </si>
  <si>
    <t>0520120010</t>
  </si>
  <si>
    <t>0520120030</t>
  </si>
  <si>
    <t>0520120040</t>
  </si>
  <si>
    <t>0520200000</t>
  </si>
  <si>
    <t>05202S1050</t>
  </si>
  <si>
    <t>0520300000</t>
  </si>
  <si>
    <t>05203S1020</t>
  </si>
  <si>
    <t>0530000000</t>
  </si>
  <si>
    <t>053R300000</t>
  </si>
  <si>
    <t>053R3S1090</t>
  </si>
  <si>
    <t>0540300000</t>
  </si>
  <si>
    <t>0412</t>
  </si>
  <si>
    <t>0620120040</t>
  </si>
  <si>
    <t>0500</t>
  </si>
  <si>
    <t>0501</t>
  </si>
  <si>
    <t>0510000000</t>
  </si>
  <si>
    <t>0510300000</t>
  </si>
  <si>
    <t>0510320110</t>
  </si>
  <si>
    <t>1800000000</t>
  </si>
  <si>
    <t>1810000000</t>
  </si>
  <si>
    <t>1810200000</t>
  </si>
  <si>
    <t>1810220010</t>
  </si>
  <si>
    <t>400</t>
  </si>
  <si>
    <t>0502</t>
  </si>
  <si>
    <t>0510100000</t>
  </si>
  <si>
    <t>0510120010</t>
  </si>
  <si>
    <t>0510120020</t>
  </si>
  <si>
    <t>0510200000</t>
  </si>
  <si>
    <t>0510220030</t>
  </si>
  <si>
    <t>0510220040</t>
  </si>
  <si>
    <t>0510220050</t>
  </si>
  <si>
    <t>0510400000</t>
  </si>
  <si>
    <t>0503</t>
  </si>
  <si>
    <t>0540100000</t>
  </si>
  <si>
    <t>0540120010</t>
  </si>
  <si>
    <t>0540120020</t>
  </si>
  <si>
    <t>0540120030</t>
  </si>
  <si>
    <t>0540220060</t>
  </si>
  <si>
    <t>0540220070</t>
  </si>
  <si>
    <t>0540220100</t>
  </si>
  <si>
    <t>0540220110</t>
  </si>
  <si>
    <t>1900000000</t>
  </si>
  <si>
    <t>1910000000</t>
  </si>
  <si>
    <t>1910200000</t>
  </si>
  <si>
    <t>1910220010</t>
  </si>
  <si>
    <t>191F200000</t>
  </si>
  <si>
    <t>191F255550</t>
  </si>
  <si>
    <t>0505</t>
  </si>
  <si>
    <t>0510220060</t>
  </si>
  <si>
    <t>0800</t>
  </si>
  <si>
    <t>0801</t>
  </si>
  <si>
    <t>1000</t>
  </si>
  <si>
    <t>1001</t>
  </si>
  <si>
    <t>0820200000</t>
  </si>
  <si>
    <t>0820220040</t>
  </si>
  <si>
    <t>1003</t>
  </si>
  <si>
    <t>0820220020</t>
  </si>
  <si>
    <t>0820220030</t>
  </si>
  <si>
    <t>0900000000</t>
  </si>
  <si>
    <t>0920000000</t>
  </si>
  <si>
    <t>0920200000</t>
  </si>
  <si>
    <t>0920220010</t>
  </si>
  <si>
    <t>0930000000</t>
  </si>
  <si>
    <t>0930100000</t>
  </si>
  <si>
    <t>09301L4970</t>
  </si>
  <si>
    <t>1004</t>
  </si>
  <si>
    <t>0700000000</t>
  </si>
  <si>
    <t>0720000000</t>
  </si>
  <si>
    <t>0720100000</t>
  </si>
  <si>
    <t>0720110820</t>
  </si>
  <si>
    <t>1200</t>
  </si>
  <si>
    <t>1204</t>
  </si>
  <si>
    <t>0830000000</t>
  </si>
  <si>
    <t>0830400000</t>
  </si>
  <si>
    <t>08304S0320</t>
  </si>
  <si>
    <t>803</t>
  </si>
  <si>
    <t>0401</t>
  </si>
  <si>
    <t>0710000000</t>
  </si>
  <si>
    <t>0700</t>
  </si>
  <si>
    <t>0701</t>
  </si>
  <si>
    <t>0100000000</t>
  </si>
  <si>
    <t>0110000000</t>
  </si>
  <si>
    <t>0110100000</t>
  </si>
  <si>
    <t>0110110740</t>
  </si>
  <si>
    <t>0110120030</t>
  </si>
  <si>
    <t>0110120040</t>
  </si>
  <si>
    <t>0702</t>
  </si>
  <si>
    <t>0120000000</t>
  </si>
  <si>
    <t>0120100000</t>
  </si>
  <si>
    <t>0120110750</t>
  </si>
  <si>
    <t>0120120020</t>
  </si>
  <si>
    <t>0120200000</t>
  </si>
  <si>
    <t>0120220060</t>
  </si>
  <si>
    <t>01202S0250</t>
  </si>
  <si>
    <t>1120000000</t>
  </si>
  <si>
    <t>1120100000</t>
  </si>
  <si>
    <t>1120120010</t>
  </si>
  <si>
    <t>1130000000</t>
  </si>
  <si>
    <t>1130100000</t>
  </si>
  <si>
    <t>1130120010</t>
  </si>
  <si>
    <t>0703</t>
  </si>
  <si>
    <t>0130000000</t>
  </si>
  <si>
    <t>0130100000</t>
  </si>
  <si>
    <t>0130120020</t>
  </si>
  <si>
    <t>0705</t>
  </si>
  <si>
    <t>0110200000</t>
  </si>
  <si>
    <t>0110220020</t>
  </si>
  <si>
    <t>0120120010</t>
  </si>
  <si>
    <t>0707</t>
  </si>
  <si>
    <t>0140000000</t>
  </si>
  <si>
    <t>0140100000</t>
  </si>
  <si>
    <t>0140120020</t>
  </si>
  <si>
    <t>0709</t>
  </si>
  <si>
    <t>0190000000</t>
  </si>
  <si>
    <t>0190100000</t>
  </si>
  <si>
    <t>0190120020</t>
  </si>
  <si>
    <t>0190127770</t>
  </si>
  <si>
    <t>0110210560</t>
  </si>
  <si>
    <t>0120110560</t>
  </si>
  <si>
    <t>0110110500</t>
  </si>
  <si>
    <t>1100</t>
  </si>
  <si>
    <t>1103</t>
  </si>
  <si>
    <t>0130120040</t>
  </si>
  <si>
    <t>804</t>
  </si>
  <si>
    <t>0710100000</t>
  </si>
  <si>
    <t>0710120010</t>
  </si>
  <si>
    <t>0910000000</t>
  </si>
  <si>
    <t>0200000000</t>
  </si>
  <si>
    <t>0220000000</t>
  </si>
  <si>
    <t>0220100000</t>
  </si>
  <si>
    <t>0220120010</t>
  </si>
  <si>
    <t>0910100000</t>
  </si>
  <si>
    <t>0910120010</t>
  </si>
  <si>
    <t>0910200000</t>
  </si>
  <si>
    <t>0910220020</t>
  </si>
  <si>
    <t>0910220030</t>
  </si>
  <si>
    <t>0910300000</t>
  </si>
  <si>
    <t>0910320040</t>
  </si>
  <si>
    <t>0910400000</t>
  </si>
  <si>
    <t>0910420050</t>
  </si>
  <si>
    <t>0910500000</t>
  </si>
  <si>
    <t>0910520060</t>
  </si>
  <si>
    <t>0910600000</t>
  </si>
  <si>
    <t>0910620070</t>
  </si>
  <si>
    <t>0210000000</t>
  </si>
  <si>
    <t>0210100000</t>
  </si>
  <si>
    <t>0210120010</t>
  </si>
  <si>
    <t>0210200000</t>
  </si>
  <si>
    <t>0210220020</t>
  </si>
  <si>
    <t>0804</t>
  </si>
  <si>
    <t>0290000000</t>
  </si>
  <si>
    <t>1102</t>
  </si>
  <si>
    <t>0300000000</t>
  </si>
  <si>
    <t>0310000000</t>
  </si>
  <si>
    <t>0310100000</t>
  </si>
  <si>
    <t>0310120010</t>
  </si>
  <si>
    <t>0310200000</t>
  </si>
  <si>
    <t>0310220020</t>
  </si>
  <si>
    <t>0320000000</t>
  </si>
  <si>
    <t>0320100000</t>
  </si>
  <si>
    <t>0320120010</t>
  </si>
  <si>
    <t>805</t>
  </si>
  <si>
    <t>9990026660</t>
  </si>
  <si>
    <t xml:space="preserve"> Финансовое управление Администрации Кашинского городского округа</t>
  </si>
  <si>
    <t xml:space="preserve"> Администрация Кашинского городского округа</t>
  </si>
  <si>
    <t xml:space="preserve"> Отдел образования Администрации Кашинского городского округа</t>
  </si>
  <si>
    <t xml:space="preserve"> Комитет по культуре, туризму, спорту и делам молодёжи Администрации Кашинского городского округа</t>
  </si>
  <si>
    <t xml:space="preserve"> Контрольно-счетная палата Кашинского городского округа</t>
  </si>
  <si>
    <t xml:space="preserve"> ОБЩЕГОСУДАРСТВЕННЫЕ ВОПРОСЫ</t>
  </si>
  <si>
    <t xml:space="preserve"> НАЦИОНАЛЬНАЯ БЕЗОПАСНОСТЬ И ПРАВООХРАНИТЕЛЬНАЯ ДЕЯТЕЛЬНОСТЬ</t>
  </si>
  <si>
    <t xml:space="preserve"> НАЦИОНАЛЬНАЯ ЭКОНОМИКА</t>
  </si>
  <si>
    <t xml:space="preserve"> ЖИЛИЩНО-КОММУНАЛЬНОЕ ХОЗЯЙСТВО</t>
  </si>
  <si>
    <t xml:space="preserve"> КУЛЬТУРА, КИНЕМАТОГРАФИЯ</t>
  </si>
  <si>
    <t xml:space="preserve"> СОЦИАЛЬНАЯ ПОЛИТИКА</t>
  </si>
  <si>
    <t xml:space="preserve"> СРЕДСТВА МАССОВОЙ ИНФОРМАЦИИ</t>
  </si>
  <si>
    <t xml:space="preserve"> ОБРАЗОВАНИЕ</t>
  </si>
  <si>
    <t xml:space="preserve"> ФИЗИЧЕСКАЯ КУЛЬТУРА И СПОРТ</t>
  </si>
  <si>
    <t xml:space="preserve"> Обеспечение деятельности финансовых, налоговых и таможенных органов и органов финансового (финансово-бюджетного) надзора</t>
  </si>
  <si>
    <t xml:space="preserve"> Расходы, не включенные в муниципальные программы</t>
  </si>
  <si>
    <t xml:space="preserve"> Функционирование высшего должностного лица субъекта Российской Федерации и муниципального образования</t>
  </si>
  <si>
    <t xml:space="preserve"> Муниципальная программа "Информационная политика и работа с общественностью муниципального образования Кашинский городской округ Тверской области на 2019-2024 годы"</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</si>
  <si>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</si>
  <si>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 Судебная система</t>
  </si>
  <si>
    <t xml:space="preserve"> Резервные фонды</t>
  </si>
  <si>
    <t xml:space="preserve"> Другие общегосударственные вопросы</t>
  </si>
  <si>
    <t xml:space="preserve"> Муниципальная программа "Управление имуществом и земельными ресурсами муниципального образования Кашинский городской огруг Тверской области на 2019-2024 годы"</t>
  </si>
  <si>
    <t xml:space="preserve"> Муниципальная программа "Профилактика правонарушений на территории муниципального образования Кашинский городской округ Тверской области на 2019-2024 годы"</t>
  </si>
  <si>
    <t xml:space="preserve"> Органы юстиции</t>
  </si>
  <si>
    <t xml:space="preserve"> Муниципальная программа "Развитие системы гражданской обороны, защиты населения от чрезвычайных ситуаций и снижения рисков их возникновения на территории муниципального образования Кашинский городской округ Тверской области на 2019-2024 годы"</t>
  </si>
  <si>
    <t xml:space="preserve"> Муниципальная программа "Комплексное развитие системы жилищно-коммунальной инфраструктуры муниципального образования Кашинский городской округ Тверской области на 2019-2024 годы"</t>
  </si>
  <si>
    <t xml:space="preserve"> Транспорт</t>
  </si>
  <si>
    <t xml:space="preserve"> Дорожное хозяйство (дорожные фонды)</t>
  </si>
  <si>
    <t xml:space="preserve"> Другие вопросы в области национальной экономики</t>
  </si>
  <si>
    <t xml:space="preserve"> Жилищное хозяйство</t>
  </si>
  <si>
    <t xml:space="preserve"> Муниципальная программа "Переселение граждан из аварийного жилищного фонда муниципального образования Кашинский городской округ Тверской области на 2019-2021 годы"</t>
  </si>
  <si>
    <t xml:space="preserve"> Коммунальное хозяйство</t>
  </si>
  <si>
    <t xml:space="preserve"> Благоустройство</t>
  </si>
  <si>
    <t xml:space="preserve"> Муниципальная программа "Формирование современной городской среды муниципального образования Кашинский городской округ Тверской области на 2019-2024 годы"</t>
  </si>
  <si>
    <t xml:space="preserve"> Другие вопросы в области жилищно-коммунального хозяйства</t>
  </si>
  <si>
    <t xml:space="preserve"> Культура</t>
  </si>
  <si>
    <t xml:space="preserve"> Пенсионное обеспечение</t>
  </si>
  <si>
    <t xml:space="preserve"> Социальное обеспечение населения</t>
  </si>
  <si>
    <t xml:space="preserve"> Муниципальная программа "Устойчивое развитие сельских территорий муниципального образования Кашинский городской округ Тверской области на 2019-2024 годы"</t>
  </si>
  <si>
    <t xml:space="preserve"> Муниципальная программа "Молодёжная политика муниципального образования Кашинский городской округ Тверской области на 2019-2024 годы"</t>
  </si>
  <si>
    <t xml:space="preserve"> Охрана семьи и детства</t>
  </si>
  <si>
    <t xml:space="preserve"> Муниципальная программа "Социальная поддержка граждан на территории муниципального образования Кашинский городской округ Тверской области на 2019-2024 годы"</t>
  </si>
  <si>
    <t xml:space="preserve"> Другие вопросы в области средств массовой информации</t>
  </si>
  <si>
    <t xml:space="preserve"> Дошкольное образование</t>
  </si>
  <si>
    <t xml:space="preserve"> Муниципальная программа "Развитие отрасли "Образование" муниципального образования Кашинский городской округ Тверской области на 2019-2024 годы"</t>
  </si>
  <si>
    <t xml:space="preserve"> Общее образование</t>
  </si>
  <si>
    <t xml:space="preserve"> Дополнительное образование детей</t>
  </si>
  <si>
    <t xml:space="preserve"> Профессиональная подготовка, переподготовка и повышение квалификации</t>
  </si>
  <si>
    <t xml:space="preserve"> Молодежная политика</t>
  </si>
  <si>
    <t xml:space="preserve"> Другие вопросы в области образования</t>
  </si>
  <si>
    <t xml:space="preserve"> Спорт высших достижений</t>
  </si>
  <si>
    <t xml:space="preserve"> Муниципальная программа "Развитие туризма в муниципальном образовании Кашинский городской округ на 2018-2023 годы"</t>
  </si>
  <si>
    <t xml:space="preserve"> Муниципальная программа "Развитие отрасли "Культура" муниципального образования Кашинский городской округ Тверской области на 2019-2024 годы"</t>
  </si>
  <si>
    <t xml:space="preserve"> Другие вопросы в области культуры, кинематографии</t>
  </si>
  <si>
    <t xml:space="preserve"> Массовый спорт</t>
  </si>
  <si>
    <t xml:space="preserve"> Муниципальная программа "Развитие физической культуры и спорта муниципального образования Кашинский городской округ Тверской области на 2019-2024 годы"</t>
  </si>
  <si>
    <t xml:space="preserve"> Расходы, не включенные в муниципальные программы, на обеспечение деятельности органов местного самоуправления</t>
  </si>
  <si>
    <t xml:space="preserve"> Расходы по аппарату Финансового управления Администрации Кашинского городского округа</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</si>
  <si>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</si>
  <si>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Закупка товаров, работ и услуг для обеспечения государственных (муниципальных) нужд</t>
  </si>
  <si>
    <t xml:space="preserve"> Иные бюджетные ассигнования</t>
  </si>
  <si>
    <t xml:space="preserve"> Отдельные мероприятия, не включенные в муниципальные программы</t>
  </si>
  <si>
    <t xml:space="preserve"> Обслуживание муниципального долга Кашинского городского округа</t>
  </si>
  <si>
    <t xml:space="preserve"> Обслуживание государственного (муниципального) долга</t>
  </si>
  <si>
    <t xml:space="preserve"> Обеспечивающая подпрограмма "Обеспечение деятельности Администрации Кашинского городского округа"</t>
  </si>
  <si>
    <t xml:space="preserve"> Задача "Обеспечение деятельности администраторов программы"</t>
  </si>
  <si>
    <t xml:space="preserve"> Глава Кашинского городского округа</t>
  </si>
  <si>
    <t xml:space="preserve"> Подпрограмма "Создание условий для успешного развития муниципальной службы и институтов гражданского общества на территории муниципального образования Кашинский городской округ"</t>
  </si>
  <si>
    <t xml:space="preserve"> Задача "Создание условий для деятельности в системе гражданского общества общественных объединений, максимальное использование их потенциала для эффективного решения социально значимых проблем Кашинского городского округа"</t>
  </si>
  <si>
    <t xml:space="preserve"> Осуществление государственных полномочий по созданию , исполнению полномочий и организации деятельности комиссий по делам несовершеннолетних и защите их прав</t>
  </si>
  <si>
    <t xml:space="preserve"> Социальное обеспечение и иные выплаты населению</t>
  </si>
  <si>
    <t xml:space="preserve"> Расходы по центральному аппарату органов местного самоуправления муниципального образования Кашинский городской округ, за исключением расходов на выполнение переданных полномочий РФ Тверской области</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</si>
  <si>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</si>
  <si>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Резервный фонд Администрации Кашинского городского округа</t>
  </si>
  <si>
    <t xml:space="preserve"> Подпрограмма "Управление имуществом Кашинского городского округа"</t>
  </si>
  <si>
    <t xml:space="preserve"> Проведение инвентаризации муниципального имущества Кашинского городского округа</t>
  </si>
  <si>
    <t xml:space="preserve"> Задача "Повышение эффективности использования имущества, находящегося в собственности муниципального образования Кашинский городской округ"</t>
  </si>
  <si>
    <t xml:space="preserve"> Оценка рыночной стоимости объектов недвижимости и рыночной стоимости арендной платы за объекты муниципального имущества</t>
  </si>
  <si>
    <t xml:space="preserve"> Обеспечение учета муниципального имущества для поддержки полной и достоверной информации об объектах, находящихся в собственности муниципального образования Кашинский городской округ</t>
  </si>
  <si>
    <t xml:space="preserve"> Содержание имущества муниципальной казны Кашинского городского округа</t>
  </si>
  <si>
    <t xml:space="preserve"> Подпрограмма "Управление земельными ресурсами Кашинского городского округа"</t>
  </si>
  <si>
    <t xml:space="preserve"> Задача "Эффективное управление и распоряжение муниципальными земельными участками и земельными участками, государственная собственность на которые не разграничена"</t>
  </si>
  <si>
    <t xml:space="preserve"> Оценка рыночной стоимости земельных участков и рыночной стоимости арендной платы за земельные участки</t>
  </si>
  <si>
    <t xml:space="preserve"> Осуществление государственных полномочий Тверской области по созданию административных комиссий и определению перечня должностных лиц, уполномоченных составлять протоколы об административных правонарушениях</t>
  </si>
  <si>
    <t xml:space="preserve"> Предоставление субсидий некоммерческим организациям</t>
  </si>
  <si>
    <t xml:space="preserve"> Предоставление субсидий бюджетным, автономным учреждениям и иным некоммерческим организациям</t>
  </si>
  <si>
    <t xml:space="preserve"> Исполнение переданных государственных полномочий на государственную регистрацию актов гражданского состояния</t>
  </si>
  <si>
    <t xml:space="preserve"> Подпрограмма "Оказание содействия в проведении общественно-полезных и социально-значимых мероприятий"</t>
  </si>
  <si>
    <t xml:space="preserve"> Задача "Создание условий для проведения общественно полезных и социально значимых мероприятий"</t>
  </si>
  <si>
    <t xml:space="preserve"> Представительские расходы и иные расходы, связанные с представительской деятельностью органов местного самоуправления</t>
  </si>
  <si>
    <t xml:space="preserve"> Проведение общественно-полезных и социально-значимых мероприятий на территории муниципального образования Кашинский городской округ</t>
  </si>
  <si>
    <t xml:space="preserve"> Подпрограмма "Оказание поддержки гражданам и объединениям участвующих в охране общественного порядка"</t>
  </si>
  <si>
    <t xml:space="preserve"> Задача " Создание условий для деятельности народной дружины на территории Кашинского городского округа"</t>
  </si>
  <si>
    <t xml:space="preserve"> Обеспечение форменной одеждой и атрибутами народных дружинников</t>
  </si>
  <si>
    <t xml:space="preserve"> Задача "Социальная защита и стимулирование народных дружин"</t>
  </si>
  <si>
    <t xml:space="preserve"> Материальное стимулирование народных дружин, включая предоставление льгот и компенсаций</t>
  </si>
  <si>
    <t xml:space="preserve"> Задача "Обеспечение исполнения полномочий в области градостроительства"</t>
  </si>
  <si>
    <t xml:space="preserve"> Разработка материалов Генерального плана и Правил землепользования и застройки территории Кашинского городского округа</t>
  </si>
  <si>
    <t xml:space="preserve"> Задача "Наличие утвержденных местных нормативов градостроительного проектирования на территории Кашинского городского округа"</t>
  </si>
  <si>
    <t xml:space="preserve"> Разработка местных нормативов градостроительного проектирования на территории Кашинского городского округа</t>
  </si>
  <si>
    <t xml:space="preserve"> Задача "Наличие свободных земельных участков под строительство в северном микрорайоне города"</t>
  </si>
  <si>
    <t xml:space="preserve"> Формирование земельных участков под жилую застройку</t>
  </si>
  <si>
    <t xml:space="preserve"> Задача "Разработка проекта планировки территории сельских населенных пунктов"</t>
  </si>
  <si>
    <t xml:space="preserve"> Задача "Разработка проекта планировки застроенной территории Кашинского городского округа"</t>
  </si>
  <si>
    <t xml:space="preserve"> Обеспечение деятельности МКУ Управление сельскими территориями</t>
  </si>
  <si>
    <t xml:space="preserve"> Осуществление переданных государственных полномочий на государственную регистрацию актов гражданского состояния</t>
  </si>
  <si>
    <t xml:space="preserve"> Подпрограмма "Обеспечение надежной защиты населения и территорий муниципального образования "Кашинский городской округ" от последствий чрезвычайных ситуаций природного и техногенного характера"</t>
  </si>
  <si>
    <t xml:space="preserve"> Задача "Повышение информирования населения о чрезвычайных ситуациях природного и техногенного характера"</t>
  </si>
  <si>
    <t xml:space="preserve"> Содержание и развитие единой дежурно-диспетчерской службы на территории Кашинского городского округа</t>
  </si>
  <si>
    <t xml:space="preserve"> Подпрограмма "Обеспечение пожарной безопасности на территории города Кашин и Кашинского городского округа Тверской области"</t>
  </si>
  <si>
    <t xml:space="preserve"> Задача "Создание условий для оперативного обеспечения пожарной техники водой при тушении пожаров на территории города Кашин и Кашинского городского округа Тверской области"</t>
  </si>
  <si>
    <t xml:space="preserve"> Обустройство подъездов к заборам воды пожарной техникой</t>
  </si>
  <si>
    <t xml:space="preserve"> Подпрограмма "Обеспечение пожарной безопасности на сельских территориях Кашинского городского округа"</t>
  </si>
  <si>
    <t xml:space="preserve"> Задача "Создание условий для оперативного обеспечения тушения пожаров на сельских территориях Кашинского городского округа"</t>
  </si>
  <si>
    <t xml:space="preserve"> Обустройство подъездов к пожарным водоемам</t>
  </si>
  <si>
    <t xml:space="preserve"> Очистка пожарных водоемов</t>
  </si>
  <si>
    <t xml:space="preserve"> Противопожарная опашка и окашивание деревень</t>
  </si>
  <si>
    <t xml:space="preserve"> Установка средств оповещения</t>
  </si>
  <si>
    <t xml:space="preserve"> Установка аншлагов- указателей названия деревень</t>
  </si>
  <si>
    <t xml:space="preserve"> Задача "Оказание поддержки предприятиям, участвующих в мероприятиях по тушению пожаров в сельской местности Кашинского городского округа"</t>
  </si>
  <si>
    <t xml:space="preserve"> Обеспечение средствами пожаротушения участников тушения пожаров</t>
  </si>
  <si>
    <t xml:space="preserve"> Подпрограмма "Содержание и благоустройство территории Кашинского городского округа"</t>
  </si>
  <si>
    <t xml:space="preserve"> Задача "Содержание, озеленение и благоустройство территорий "</t>
  </si>
  <si>
    <t xml:space="preserve"> Осуществление отдельных государственных полномочий Тверской области по организации проведения на территории Тверской области мероприятий по предупреждению и ликвидации болезней животных, их лечению, отлову и содержанию безнадзорных животных, защите насел</t>
  </si>
  <si>
    <t xml:space="preserve"> Подпрограмма "Развитие дорожного хозяйства и сферы транспорта "</t>
  </si>
  <si>
    <t xml:space="preserve"> Задача "Повышение транспортной доступности населения"</t>
  </si>
  <si>
    <t xml:space="preserve"> Организация транспортного обслуживания населения на муниципальных маршрутах регулярных перевозок по регулируемым тарифам</t>
  </si>
  <si>
    <t xml:space="preserve"> Задача "Сохранность автомобильных дорог общего пользования местного значения на территории Кашинского городского округа"</t>
  </si>
  <si>
    <t xml:space="preserve"> Осуществление отдельных государственных полномочий Тверской области в сфере осуществления дорожной деятельности по содержанию автомобильных дорог общего пользования регионального или межмуниципального значения Тверской области 3 класса</t>
  </si>
  <si>
    <t xml:space="preserve"> Субсидии на содержание автомобильных дорог и сооружений на них, расположенных на территории города Кашин</t>
  </si>
  <si>
    <t xml:space="preserve"> Ремонт автомобильных дорог общего пользования местного значения на территории города Кашин</t>
  </si>
  <si>
    <t xml:space="preserve"> Капитальный ремонт , ремонт и содержание автомобильных дорог общего пользования местного значения и сооружений на них, расположенных на сельских территориях Кашинского городского округа</t>
  </si>
  <si>
    <t xml:space="preserve"> Задача "Реализация проектов по ремонту автомобильных дорог общего пользования местного значения в границах города Кашин"</t>
  </si>
  <si>
    <t xml:space="preserve"> Задача "Приведение в нормативное состояние дворовых территорий"</t>
  </si>
  <si>
    <t xml:space="preserve"> Ремонт дворовых территорий за счет средств местного бюджета</t>
  </si>
  <si>
    <t xml:space="preserve"> Подпрограмма "Повышение безопасности дорожного движения"</t>
  </si>
  <si>
    <t xml:space="preserve"> Задача "Организационно-планировочные меры,направленные на совершенствование организации движения транспортных средств и пешеходов"</t>
  </si>
  <si>
    <t xml:space="preserve"> Приобретение и установка рекламных щитов и баннеров с тематической рекламой</t>
  </si>
  <si>
    <t xml:space="preserve"> Обеспечение безопасности дорожного движения на автомобильных дорогах общего пользования местного значения за счёт средств местного бюджета</t>
  </si>
  <si>
    <t xml:space="preserve"> Задача "Обеспечение безопасности дорожного движения на автомобильных дорогах общего пользования местного значения"</t>
  </si>
  <si>
    <t xml:space="preserve"> Задача "Реализация Программы поддержки местных инициатив в Тверской области"</t>
  </si>
  <si>
    <t xml:space="preserve"> Расходы на реализацию Программы по поддержке местных инициатив "Ремонт автомобильной дороги общего пользования местного значения в д. Черёмухино Кашинского городского округа Тверской области" за счет средств местного бюджета, поступлений от юридических лиц и вкладов граждан</t>
  </si>
  <si>
    <t xml:space="preserve"> Организация работ по формированию земельных участков</t>
  </si>
  <si>
    <t xml:space="preserve"> Формирование земельных участков для бесплатного предоставления многодетным гражданам</t>
  </si>
  <si>
    <t xml:space="preserve"> Подпрограмма "Обеспечение развития системы жилищно-коммунального и газового хозяйства"</t>
  </si>
  <si>
    <t xml:space="preserve"> Задача "Реализация мероприятий по проведению капитального ремонта объектов муниципального жилищного фонда"</t>
  </si>
  <si>
    <t xml:space="preserve"> Субсидии на капитальный ремонт в жилых помещениях муниципального жилого фонда Кашинского городского округа</t>
  </si>
  <si>
    <t xml:space="preserve"> Перечисления на счёт регионального оператора ежемесячных взносов в Фонд капитального ремонта общего имущества многоквартирных домов</t>
  </si>
  <si>
    <t xml:space="preserve"> Подпрограмма "Расселение аварийного жилищного фонда Кашинского городского округа"</t>
  </si>
  <si>
    <t xml:space="preserve"> Задача " Переселение граждан из аварийного жилищного фонда Кашинского городского округа"</t>
  </si>
  <si>
    <t xml:space="preserve"> Предоставление собственникам жилых помещений в аварийном жилищном фонде Кашинского городского округа возмещение за жилое помещение</t>
  </si>
  <si>
    <t xml:space="preserve"> Капитальные вложения в объекты государственной (муниципальной) собственности</t>
  </si>
  <si>
    <t xml:space="preserve"> Приобретение жилых помещений для предоставления гражданам по договорам социального найма, проживающим в аварийном жилищном фонде Кашинского городского округа</t>
  </si>
  <si>
    <t xml:space="preserve"> Задача "Развитие и модернизация системы газоснабжения в населенных пунктах Кашинского городского округа"</t>
  </si>
  <si>
    <t xml:space="preserve"> Газификация населенных пунктов Кашинского городского округа</t>
  </si>
  <si>
    <t xml:space="preserve"> Техническое обслуживание газовых сетей</t>
  </si>
  <si>
    <t xml:space="preserve"> Задача "Повышение качества оказываемых услуг организациями коммунального комплекса "</t>
  </si>
  <si>
    <t xml:space="preserve"> Ремонт канализационных сетей в границах города Кашин</t>
  </si>
  <si>
    <t xml:space="preserve"> Расходы на обеспечение функционирования источников нецентрализованного (местного) водоснабжения сельских населенных пунктов Кашинского городского округа</t>
  </si>
  <si>
    <t xml:space="preserve"> Задача "Обеспечение функционирования объектов теплового комплекса Кашинского городского округа"</t>
  </si>
  <si>
    <t xml:space="preserve"> Капитальный ремонт, ремонт объектов теплового комплекса</t>
  </si>
  <si>
    <t xml:space="preserve"> Задача "Обеспечение и организация уличного освещения"</t>
  </si>
  <si>
    <t xml:space="preserve"> Оплата за электроэнергию, затраченную на уличное освещение Кашинского городского округа</t>
  </si>
  <si>
    <t xml:space="preserve"> Субсидии на обслуживание уличного освещения города Кашин</t>
  </si>
  <si>
    <t xml:space="preserve"> Содержание и ремонт сетей уличного освещения населённых пунктов, расположенных на сельской территории Кашинского городского округа</t>
  </si>
  <si>
    <t xml:space="preserve"> Оплата за электроэнергию, затраченную на уличное освещение населённых пунктов, расположенных на сельской территории Кашинского городского округа</t>
  </si>
  <si>
    <t xml:space="preserve"> Субсидия на благоустройство города Кашин</t>
  </si>
  <si>
    <t xml:space="preserve"> Приобретение и установка оборудования для детских площадок</t>
  </si>
  <si>
    <t xml:space="preserve"> Субсидии юридическим лицам и индивидуальным предпринимателям в целях возмещения затрат связанных с выполнением работ по содержанию детских площадок города Кашин</t>
  </si>
  <si>
    <t xml:space="preserve"> Озеленение общественных территорий</t>
  </si>
  <si>
    <t xml:space="preserve"> Благоустройство сельских территорий и содержание мест погребений, расположенных на сельских территориях Кашинского городского округа</t>
  </si>
  <si>
    <t xml:space="preserve"> Обустройство контейнерных площадок</t>
  </si>
  <si>
    <t xml:space="preserve"> Расходы на реализацию Программы по поддержке местных инициатив "Благоустройство набережной Михаила Ушакова от переулка Кооперативный до улицы Карла Маркса города Кашин Кашинского городского округа Тверской области" за счет средств местного бюджета. поступлений от юридических лиц и вкладов граждан</t>
  </si>
  <si>
    <t xml:space="preserve"> Расходы на реализацию Программы по поддержке местных инициатив "Обустройство детской площадки в д. Верхняя Троица Кашинского городского округа Тверской области" за счет средств местного бюджета, поступлдений от юридических лиц и вкладов граждан</t>
  </si>
  <si>
    <t xml:space="preserve"> Подпрограмма "Благоустройство дворовых и общественных территорий Кашинского городского округа Тверской области"</t>
  </si>
  <si>
    <t xml:space="preserve"> Разработка проектов благоустройства дворовых и общественных территорий в рамках приоритетного проекта "Формирование комфортной городской среды" за счёт средств местного бюджета</t>
  </si>
  <si>
    <t xml:space="preserve"> Задача "Повышение уровня благоустройства дворовых и общественных территорий Кашинского городского округа Тверской области"</t>
  </si>
  <si>
    <t xml:space="preserve"> Реализация проектов благоустройства дворовых и общественных территорий в рамках приоритетного проекта "Формирование комфортной городской среды"</t>
  </si>
  <si>
    <t xml:space="preserve"> Субсидии на другие вопросы в области жилищно-коммунального хозяйства</t>
  </si>
  <si>
    <t xml:space="preserve"> Задача "Вовлечение населения в общественно-значимые и социально-значимые мероприятия, проводимые на территории муниципального образования Кашинский городской округ"</t>
  </si>
  <si>
    <t xml:space="preserve"> Осуществление ежемесячных доплат к трудовой пенсии по старости (инвалидности) муниципальным служащим</t>
  </si>
  <si>
    <t xml:space="preserve"> Подпрограмма "Улучшение жилищных условий граждан, проживающих в сельской местности"</t>
  </si>
  <si>
    <t xml:space="preserve"> Задача "Обеспечение жильем граждан, молодых семей и специалистов, проживающих на селе"</t>
  </si>
  <si>
    <t xml:space="preserve"> Предоставление социальной выплаты гражданам, молодым семьям и специалистам на приобретение (строительство) жилья на селе</t>
  </si>
  <si>
    <t xml:space="preserve"> Осуществление социальных выплат к 9 Мая участникам Великой Отечественной войны 1941-1945гг</t>
  </si>
  <si>
    <t xml:space="preserve"> Подпрограмма "Содействие закреплению молодых специалистов в отраслях образование, здравоохранение и культура"</t>
  </si>
  <si>
    <t xml:space="preserve"> Задача "Содействие в решении жилищных проблем молодых специалистов в отраслях образование, здравоохранение и культура"</t>
  </si>
  <si>
    <t xml:space="preserve"> Возмещение молодым специалистам затрат по найму жилых помещений на период своей трудовой деятельности в Кашинском городском округе</t>
  </si>
  <si>
    <t xml:space="preserve"> Подпрограмма "Содействие в обеспечении жильем молодых семей"</t>
  </si>
  <si>
    <t xml:space="preserve"> Задача "Содействие в решении жилищных проблем молодых семей"</t>
  </si>
  <si>
    <t xml:space="preserve"> Субсидии для оплаты социальной выплаты (дополнительной социальной выплаты) на приобретение (строительство) жилья молодым семьям</t>
  </si>
  <si>
    <t xml:space="preserve"> Подпрограмма "Обеспечение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t>
  </si>
  <si>
    <t xml:space="preserve"> Задача "Приобретение и оформление в муниципальную собственность жилых помещений по стоимости в пределах средств из областного бюджета Тверской области, предоставляемых в виде субвенций бюджету муниципального образования для детей-сирот, детей, оставшихся без попечения, и лиц из их числа"</t>
  </si>
  <si>
    <t xml:space="preserve"> Обеспечение предоставления жилых помещений детям-сиротам, детям, оставшимся без попечения родителей, лицам из их числа по договорам найма специализированных жилых помещений</t>
  </si>
  <si>
    <t xml:space="preserve"> Подпрограмма "Поддержка средств массовой информации (периодическая печать)"</t>
  </si>
  <si>
    <t xml:space="preserve"> Предоставление субсидий печатным СМИ</t>
  </si>
  <si>
    <t xml:space="preserve"> Подпрограмма "Содействие временной занятости безработных и ищущих работу граждан"</t>
  </si>
  <si>
    <t xml:space="preserve"> Задача "Реализация мероприятий, способствующих занятости граждан, испытывающих трудности в поиске работы."</t>
  </si>
  <si>
    <t xml:space="preserve"> Профилактика безнадзорности и правонарушений среди подростков, повышение их трудовой мотивации</t>
  </si>
  <si>
    <t xml:space="preserve"> Подпрограмма "Повышение доступности и качества дошкольного образования"</t>
  </si>
  <si>
    <t xml:space="preserve"> Задача "Обеспечение доступности и высокого качества услуг дошкольного образования"</t>
  </si>
  <si>
    <t xml:space="preserve"> Выполнение муниципальных заданий на оказание муниципальных услуг муниципальными бюджетными дошкольными образовательными учреждениями за счет средств областного бюджета</t>
  </si>
  <si>
    <t xml:space="preserve"> Выполнение муниципальных заданий на оказание муниципальных услуг муниципальными бюджетными дошкольными образовательными организациями за счет средств местного бюджета</t>
  </si>
  <si>
    <t xml:space="preserve"> Организация питания в дошкольных образовательных организациях</t>
  </si>
  <si>
    <t xml:space="preserve"> Расходы на укрепление материально-технической базы муниципальных дошкольных образовательных организаций</t>
  </si>
  <si>
    <t xml:space="preserve"> Подпрограмма "Повышение доступности и качества общего образования"</t>
  </si>
  <si>
    <t xml:space="preserve"> Задача "Обеспечение условий для достижения школьниками Кашинского городского округа качественных образовательных результатов"</t>
  </si>
  <si>
    <t xml:space="preserve"> Выполнение муниципальных заданий на оказание муниципальных услуг муниципальными бюджетными общеобразовательными учреждениями за счет средств областного бюджета</t>
  </si>
  <si>
    <t xml:space="preserve"> Выполнение муниципальных заданий на оказание муниципальных услуг муниципальными бюджетными общеобразовательными учреждениями за счет средств местного бюджета</t>
  </si>
  <si>
    <t xml:space="preserve"> Обеспечение школьников начальных классов горячим питанием за счет средств местного бюджета</t>
  </si>
  <si>
    <t xml:space="preserve"> Укрепление материально-технической базы муниципальных общеобразовательных организаций</t>
  </si>
  <si>
    <t xml:space="preserve"> Задача "Повышение доступности общего образования"</t>
  </si>
  <si>
    <t xml:space="preserve"> Предоставление услуг дошкольного образования на базе общеобразовательных организаций</t>
  </si>
  <si>
    <t xml:space="preserve"> Обеспечение подвоза обучающихся к месту учебы и обратно за счет средств местного бюджета</t>
  </si>
  <si>
    <t xml:space="preserve"> Подпрограмма "Профилактика безнадзорности и правонарушений несовершеннолетних"</t>
  </si>
  <si>
    <t xml:space="preserve"> Задача "Предупреждение безнадзорности, беспризорности, правонарушений и антиобщественных действий несовершеннолетних, выявление и устранение причин и условий, способствующих этому"</t>
  </si>
  <si>
    <t xml:space="preserve"> Обеспечение занятости подростков в каникулярное время</t>
  </si>
  <si>
    <t xml:space="preserve"> Подпрограмма "Комплексные меры противодействия злоупотреблению наркотическими средствами, психотропными веществами и их незаконному обороту в Кашинском городском округе"</t>
  </si>
  <si>
    <t xml:space="preserve"> Задача "Профилактика потребления наркотиков среди обучающихся школ Кашинского городского округа"</t>
  </si>
  <si>
    <t xml:space="preserve"> Проведение тестирования школьников на употребление наркотических средств</t>
  </si>
  <si>
    <t xml:space="preserve"> Подпрограмма "Обеспечение качественного дополнительного образования"</t>
  </si>
  <si>
    <t xml:space="preserve"> Задача "Расширение потенциала системы дополнительного образования"</t>
  </si>
  <si>
    <t xml:space="preserve"> Выполнение муниципальных заданий на оказание муниципальных услуг муниципальными организациями дополнительного образования детей</t>
  </si>
  <si>
    <t xml:space="preserve"> Задача "Развитие кадрового потенциала в дошкольных образовательных организациях"</t>
  </si>
  <si>
    <t xml:space="preserve"> Кадровое обеспечение системы дошкольного образования</t>
  </si>
  <si>
    <t xml:space="preserve"> Развитие кадрового потенциала</t>
  </si>
  <si>
    <t xml:space="preserve"> Подпрограмма "Обеспечение летнего отдыха и оздоровления детей"</t>
  </si>
  <si>
    <t xml:space="preserve"> Задача "Создание условий для развития системы отдыха и оздоровления детей"</t>
  </si>
  <si>
    <t xml:space="preserve"> Выполнение муниципального задания на оказание муниципальных услуг по организации летнего отдыха и оздоровления детей</t>
  </si>
  <si>
    <t xml:space="preserve"> Обеспечивающая подпрограмма "Обеспечение деятельности Отдела образования Администрации Кашинского городского округа"</t>
  </si>
  <si>
    <t xml:space="preserve"> Задача "Обеспечение деятельности муниципальных организаций отрасли "Образования"</t>
  </si>
  <si>
    <t xml:space="preserve"> Финансовое обеспечение деятельности МКУ "Центр обеспечения деятельности образовательных организаций"</t>
  </si>
  <si>
    <t xml:space="preserve"> Финансовое обеспечение деятельности Отдела образования Администрации Кашинского городского округа</t>
  </si>
  <si>
    <t xml:space="preserve"> Осуществление отдельных государственных полномочий по компенсации расходов на оплату жилых помещений, отопления и освещения педагогическим работникам муниципальных образовательных учреждений, проживающих и работающих в сельской местности</t>
  </si>
  <si>
    <t xml:space="preserve"> Обеспечение выплаты ежемесячной компенсации части родительской платы за присмотр и уход за ребенком в образовательных организациях, реализующих образовательную программу дошкольного образования</t>
  </si>
  <si>
    <t xml:space="preserve"> Выполнение муниципальных заданий на оказание муниципальных услуг муниципальными организациями дополнительного образования детей (спортивная подготовка)</t>
  </si>
  <si>
    <t xml:space="preserve"> Задача "Повышение уровня трудоустройства и трудовой мотивации безработных и ищущих работу граждан за счет создания временных рабочих мест"</t>
  </si>
  <si>
    <t xml:space="preserve"> Организация общественных работ для безработных и ищущих работу граждан</t>
  </si>
  <si>
    <t xml:space="preserve"> Подпрограмма "Обеспечение развития туризма"</t>
  </si>
  <si>
    <t xml:space="preserve"> Задача "Привлечение на территорию муниципаьного образования Кашинский городской округ дополнительных потоков российских и иностранных туристов"</t>
  </si>
  <si>
    <t xml:space="preserve"> Участие в обучающих областных, межрегиональных, всероссийских семинарах, круглых столах, конференциях, фестивалях</t>
  </si>
  <si>
    <t xml:space="preserve"> Проведение событийных мероприятий</t>
  </si>
  <si>
    <t xml:space="preserve"> Подпрограмма "Молодёжь муниципального образования Кашинский городской округ"</t>
  </si>
  <si>
    <t xml:space="preserve"> Подпрограмма "Обеспечение качества условий предоставления образовательных услуг учреждением дополнительного образования детей в сфере культуры"</t>
  </si>
  <si>
    <t xml:space="preserve"> Задача "Организация предоставления дополнительного образования детям в сфере культуры и искуства"</t>
  </si>
  <si>
    <t xml:space="preserve"> Предоставление субсидий на финансовое обеспечение деятельности Муниципального бюджетного образовательного учреждения дополнительного образования "Кашинская детская школа искусств"</t>
  </si>
  <si>
    <t xml:space="preserve"> Задача "Развитие молодёжного самоуправления"</t>
  </si>
  <si>
    <t xml:space="preserve"> Организация деятельности Молодежного центра при Администрации Кашинского городского округа, в том числе организация и проведение мероприятий</t>
  </si>
  <si>
    <t xml:space="preserve"> Задача "Поддержка общественно значимых проектов (программ) детских и молодёжных общественных объединений"</t>
  </si>
  <si>
    <t xml:space="preserve"> Организация и проведение мероприятий гражданско-патриотической направленности, мероприятий направленных на формирование здорового образа жизни</t>
  </si>
  <si>
    <t xml:space="preserve"> Вручение Гранта Главы Кашинского городского округа молодым и талантливым</t>
  </si>
  <si>
    <t xml:space="preserve"> Задача "Профилактика асоциальных явлений в молодёжной среде"</t>
  </si>
  <si>
    <t xml:space="preserve"> Организация и проведение мероприятий по профилактике асоциальных явлений</t>
  </si>
  <si>
    <t xml:space="preserve"> Задача "Развитие материально-технической базы органов по работе с детьми и молодёжью и органов молодёжного самоуправления"</t>
  </si>
  <si>
    <t xml:space="preserve"> Приобретение одежды, оборудования, расходных материалов и прочее для нужд деятельности органов молодёжного самоуправления</t>
  </si>
  <si>
    <t xml:space="preserve"> Задача "Межмуниципальное сотрудничество молодёжи Кашинского городского округа" "</t>
  </si>
  <si>
    <t xml:space="preserve"> Участие в областных, межрегиональных, федеральных мероприятиях</t>
  </si>
  <si>
    <t xml:space="preserve"> Задача "Вовлечение молодежи в добровольческую (волонтерскую) деятельность"</t>
  </si>
  <si>
    <t xml:space="preserve"> Организация и проведение мероприятий в сфере развития добровольческой (волонтерской) деятельности</t>
  </si>
  <si>
    <t xml:space="preserve"> Подпрограмма "Сохранение и приумножение культурного потенциала Кашинского городского округа"</t>
  </si>
  <si>
    <t xml:space="preserve"> Задача "Сохранение и развитие библиотечного дела"</t>
  </si>
  <si>
    <t xml:space="preserve"> Финансовое обеспечение деятельности библиотек</t>
  </si>
  <si>
    <t xml:space="preserve"> Задача "Сохранение и развитие клубного дела на территории муниципального образования Кашинский городской округ"</t>
  </si>
  <si>
    <t xml:space="preserve"> Предоставление субсидий на финансовое обеспечение деятельности Домов культуры</t>
  </si>
  <si>
    <t xml:space="preserve"> Обеспечение деятельности Комитета по культуре, туризму, спорту и делам молодежи Администрации Кашинского городского округа</t>
  </si>
  <si>
    <t xml:space="preserve"> Подпрограмма "Создание условий для занятий населения физической культурой и спортом"</t>
  </si>
  <si>
    <t xml:space="preserve"> Задача "Развитие массового спорта и физкультурно-оздоровительного движения среди всех возрастных групп и категорий населения на территории Кашинского городского округа, включая лиц с ограниченными физическими возможностями и инвалидов в муниципальном образовании"</t>
  </si>
  <si>
    <t xml:space="preserve"> Организация проведения спортивно - массовых мероприятий и соревнований, направленных на физическое воспитание детей, подростков и молодежи, привлечение к спортивному, здоровому образу жизни взрослого населения, инвалидов и ветеранов в рамках Единого календарного плана муниципальных и областных спортивно - массовых мероприятий</t>
  </si>
  <si>
    <t xml:space="preserve"> Обеспечение повышения квалификации работников физической культуры и спорта</t>
  </si>
  <si>
    <t xml:space="preserve"> Задача "Организация участия спортсменов и сборных команд муниципального образования в областных, всероссийских и международных соревнованиях"</t>
  </si>
  <si>
    <t xml:space="preserve"> Профессиональная подготовка и участие спортсменов и сборных команд в областных, всероссийских и международных соревнованиях</t>
  </si>
  <si>
    <t xml:space="preserve"> Задача "Укрепление материально-технической базы учреждений и объектов спортивной направленности"</t>
  </si>
  <si>
    <t xml:space="preserve"> Приобретение спортивного инвентаря и спортивной формы</t>
  </si>
  <si>
    <t xml:space="preserve"> Подпрограмма "Обеспечение функционирования спортивных объектов (МУ "Стадион")"</t>
  </si>
  <si>
    <t xml:space="preserve"> Задача "Развитие физкультурно-спортивной инфраструктуры МУ "Стадион""</t>
  </si>
  <si>
    <t xml:space="preserve"> Обеспечение функционирования и развитие инфраструктуры МУ "Стадион"</t>
  </si>
  <si>
    <t>Всего расходов:</t>
  </si>
  <si>
    <t>ППП</t>
  </si>
  <si>
    <t>РП</t>
  </si>
  <si>
    <t>КЦСР</t>
  </si>
  <si>
    <t>КВР</t>
  </si>
  <si>
    <t>Наименование</t>
  </si>
  <si>
    <t>Задача "Повышение уровня благоустройства дворовых и общественных территорий"</t>
  </si>
  <si>
    <t xml:space="preserve"> Расходы на реализацию Программы по поддержке местных инициатив "Обустройство детской площадки в п. Стулово Кашинского городского округа Тверской области" за счет средств местного бюджета, поступлений от юридических лиц и вкладов граждан</t>
  </si>
  <si>
    <t>Поддержка отрасли культуры в части комплектования книжных фондов муниципальных общедоступных библиотек Тверской области</t>
  </si>
  <si>
    <t>Обеспечивающая подпрограмма " Обеспечение деятельности Комитета по культуре, туризму, спорту и делам молодёжи Администрации Кашинского городского округа"</t>
  </si>
  <si>
    <t xml:space="preserve"> Расходы на ремонт улично- дорожной сети  в границах город Кашин за счет средств местного бюджета</t>
  </si>
  <si>
    <t xml:space="preserve"> Снос аварийных многоквартирных домов</t>
  </si>
  <si>
    <t xml:space="preserve"> Осуществление социальных выплат лицам, удостоенным звания "Почётный гражданин Кашинского городского округа"</t>
  </si>
  <si>
    <t xml:space="preserve"> Задача "Увеличение тиража печатных изданий"</t>
  </si>
  <si>
    <t xml:space="preserve">Всего расходов: </t>
  </si>
  <si>
    <t xml:space="preserve"> Задача "Оптимизация состава муниципального имущества Кашинского городского округа"</t>
  </si>
  <si>
    <t xml:space="preserve"> Задача "Получение положительного заключения Главного государственного санитарного врача Российской Федерации по сокращению СЗЗ сибиреязвенного скотомогильника в районе деревни Стражково Кашинского городского округа"</t>
  </si>
  <si>
    <t xml:space="preserve"> Приобретение световозвращающих приспособлений для дошкольников и учащихся младших классов образовательных организаций</t>
  </si>
  <si>
    <t>Задача "Повышение уровня благоустройства дворовых и общественных территорий</t>
  </si>
  <si>
    <t xml:space="preserve"> Субсидия на укрепление материально-технической базы муниципальных организаций отдыха и оздоровления детей</t>
  </si>
  <si>
    <t>Обеспечивающая подпрогамма " Обеспечение деятельности Комитета по культуре, туризму, спорту и делам молодёжи Администрации Кашинского городского округа"</t>
  </si>
  <si>
    <t>Устройство футбольного поля</t>
  </si>
  <si>
    <t xml:space="preserve"> Муниципальная программа "Разработка документов по территориальному планированию Кашинского городского округа Тверской области на 2019-2024 годы"</t>
  </si>
  <si>
    <t xml:space="preserve"> Подпрограмма "Разработка и реализация Генерального плана и Правил землепользования и застройки территории Кашинского городского округа Тверской области"</t>
  </si>
  <si>
    <t xml:space="preserve"> Подпрограмма "Разработка проекта сокращения санитарно-защитной зоны сибиреязвенного скотомогильника в районе деревни Стражково Кашинского городского округа Тверской области"</t>
  </si>
  <si>
    <t xml:space="preserve"> Разработка проекта обоснования уменьшения санитарно-защитной зоны сибиреязвенного скотомогильника в районе деревни Стражково Кашинского городского округа Тверской области</t>
  </si>
  <si>
    <t xml:space="preserve"> Подпрограмма "Разработка проекта планировки территории, подлежащей под комплексное развитие территории Кашинского городского округа Тверской области"</t>
  </si>
  <si>
    <t xml:space="preserve"> Разработка проекта планировки территории, подлежащей под комплексную застройку части территории Кашинского городского округа Тверской области</t>
  </si>
  <si>
    <t xml:space="preserve"> Разработка проекта планировки застроенной части территории Кашинского городского округа Тверской области</t>
  </si>
  <si>
    <t xml:space="preserve"> Ремонт водопроводных и канализационных сетей Кашинского городского округа</t>
  </si>
  <si>
    <t>Субсидии юридическим лицам и индивидуальным предпринимателям в целях возмещения затрат при предоставлении услуг по теплоснабжению, водоснабжению, водоснабжению и водоотведению в Кашинском городском округе</t>
  </si>
  <si>
    <t>0520410300</t>
  </si>
  <si>
    <t>0520211050</t>
  </si>
  <si>
    <t>0520311020</t>
  </si>
  <si>
    <t>Ремонт дворовых территорий за счет средств областного бюджета</t>
  </si>
  <si>
    <t>053R311090</t>
  </si>
  <si>
    <t xml:space="preserve"> Обеспечение безопасности дорожного движения на автомобильных дорогах общего пользования местного значения за счёт средств областного бюджета</t>
  </si>
  <si>
    <t>0830410320</t>
  </si>
  <si>
    <t>0120111080</t>
  </si>
  <si>
    <t>Расходы за счет субсидии из областного бюджета на организацию участия детей и подростков в социально-значимых региональных проектах</t>
  </si>
  <si>
    <t>0120210250</t>
  </si>
  <si>
    <t>0140210240</t>
  </si>
  <si>
    <t>0140200000</t>
  </si>
  <si>
    <t>Задача "Организация отдыха детей в каникулярное время"</t>
  </si>
  <si>
    <t>Расходы за счет субсидии на выполнение муниципального задания на обеспечение организации отдыха детей в каникулярное время за счет средств областного бюджета</t>
  </si>
  <si>
    <t>0130110690</t>
  </si>
  <si>
    <t xml:space="preserve"> Расходы за счет субсидии из областного бюджета на повышение заработной платы педагогическим работникам муниципальных организаций дополнительного образования детей</t>
  </si>
  <si>
    <t>0220110690</t>
  </si>
  <si>
    <t xml:space="preserve"> Расходы за счет субсидии из областного бюджета на повышение заработной платы педагогическим работникам муниципальных организаций дополнительного образования</t>
  </si>
  <si>
    <t>0210110680</t>
  </si>
  <si>
    <t>0210210680</t>
  </si>
  <si>
    <t xml:space="preserve"> Подпрограмма "Обеспечение жильем отдельных категорий граждан"</t>
  </si>
  <si>
    <t>Повышение заработной платы работникам муниципальных учреждений культуры Кашинского городского округа Тверской области за счёт средств местного бюджета</t>
  </si>
  <si>
    <t>02101S0680</t>
  </si>
  <si>
    <t>02102S0680</t>
  </si>
  <si>
    <t xml:space="preserve"> Расходы на повышение заработной платы педагогическим работникам муниципальных организаций дополнительного образования за счет местного бюджета</t>
  </si>
  <si>
    <t>01301S0690</t>
  </si>
  <si>
    <t>02201S0690</t>
  </si>
  <si>
    <t>01402S0240</t>
  </si>
  <si>
    <t xml:space="preserve"> Обеспечение организации отдыха детей в каникулярное время</t>
  </si>
  <si>
    <t>0810159302</t>
  </si>
  <si>
    <t>07201R0820</t>
  </si>
  <si>
    <t xml:space="preserve"> Повышение заработной платы работникам муниципальных учреждений культуры Кашинского городского округа Тверской области за счёт средств областного бюджета Тверской области</t>
  </si>
  <si>
    <t>0510220130</t>
  </si>
  <si>
    <t>Расходы на обеспечение функционирования очистных сооружений водозабора г.Кашин</t>
  </si>
  <si>
    <t>Расходы за счет субсидии на выполнение муниципального задания на создание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образования Кашинский городской округ в части обеспечения подвоза учащихся ,проживающих в сельской местности, к месту обучения и обратно за счет средств областного бюджета</t>
  </si>
  <si>
    <t xml:space="preserve"> Выполнение муниципальных заданий на оказание муниципальных услуг муниципальными организациями дополнительного образования </t>
  </si>
  <si>
    <t>0314</t>
  </si>
  <si>
    <t>1200000000</t>
  </si>
  <si>
    <t>1210000000</t>
  </si>
  <si>
    <t>1210200000</t>
  </si>
  <si>
    <t>1210220010</t>
  </si>
  <si>
    <t>Другие вопросы в области национальной безопасности и правоохранительной деятельности</t>
  </si>
  <si>
    <t>Задача "Усиление антитеррористической защищенности объектов с массовым пребыванием людей"</t>
  </si>
  <si>
    <t>Установка камер визуального видеонаблюдения в местах массового пребывания людей</t>
  </si>
  <si>
    <t>Подпрограмма "Комплексные меры повышения уровня защищенности жизни и спокойствия граждан, проживающих на территории Кашинского городского округа Тверской области их законных прав и интересов на основе противодействия терроризму и экстремизму, профилактики и предупреждения их проявлений"</t>
  </si>
  <si>
    <t xml:space="preserve"> Подпрограмма "Расселение аварийного жилищного фонда Кашинского городского округа Тверской области"</t>
  </si>
  <si>
    <t xml:space="preserve"> Задача " Переселение граждан из аварийного жилищного фонда Кашинского городского округа Тверской области"</t>
  </si>
  <si>
    <t xml:space="preserve"> Ремонт водопроводных сетей в границах Кашинского городского округа</t>
  </si>
  <si>
    <t>0510220140</t>
  </si>
  <si>
    <t>Подготовка технической и проектной документации по объектам водоснабжения Кашинского городского округа</t>
  </si>
  <si>
    <t>Субсидии на организацию бесплатного горячего питания обучающихся, получающих начальное общее образование в муниципальных образовательных организациях</t>
  </si>
  <si>
    <t xml:space="preserve"> Субвенции на ежемесячное денежное вознаграждение за классное руководство педагогическим работникам муниципальных общеобразовательных организаций</t>
  </si>
  <si>
    <t>0120153031</t>
  </si>
  <si>
    <t xml:space="preserve"> Задача "Капитальный ремонт и ремонт улично-дорожной сети"</t>
  </si>
  <si>
    <t xml:space="preserve"> Задача "Ремонт дворовых территорий многоквартирных домов, проездов к дворовым территориям многоквартирных домов населенных пунктов"</t>
  </si>
  <si>
    <t xml:space="preserve"> Задача "Организация мероприятий по инженерному обустройству и модернизации автомобильных дорог общего пользования местного значения в целях обеспечения безопасности дорожного движения"</t>
  </si>
  <si>
    <t>0120120040</t>
  </si>
  <si>
    <t>Предоставление субсидий бюджетным автономным учреждениям и иным некоммерческим организациям</t>
  </si>
  <si>
    <t xml:space="preserve">Защита населения и территории от чрезвычайных ситуаций природного и техногенного характера, пожарная безопасность
</t>
  </si>
  <si>
    <t xml:space="preserve"> Защита населения и территории от чрезвычайных ситуаций природного и техногенного характера, пожарная безопасность
</t>
  </si>
  <si>
    <t>01201S1080</t>
  </si>
  <si>
    <t xml:space="preserve"> Расходы за счет субсидии за счет средств местного бюджета на организацию участия детей и подростков в социально-значимых региональных проектах</t>
  </si>
  <si>
    <t>1101</t>
  </si>
  <si>
    <t>0310500000</t>
  </si>
  <si>
    <t>Физическая культура</t>
  </si>
  <si>
    <t>Задача "Реализация Программы поддержки местных инициатив в Тверской области"</t>
  </si>
  <si>
    <t>0120120030</t>
  </si>
  <si>
    <t>0120420010</t>
  </si>
  <si>
    <t>0120400000</t>
  </si>
  <si>
    <t>Задача "Профилактика безнадзорности и правонарушений среди несовершеннолетних"</t>
  </si>
  <si>
    <t>Субсидия на осуществление расходов, связанных с посещением обучающихся общеобразовательных организаций музеев, расположенных на территории Кашинского городского округа</t>
  </si>
  <si>
    <t>0540320140</t>
  </si>
  <si>
    <t>Реализация Программы по поддержке местных инициатив</t>
  </si>
  <si>
    <t>0110120050</t>
  </si>
  <si>
    <t>Капитальный ремонт муниципального жилого фонда Кашинского городского округа</t>
  </si>
  <si>
    <t>0510320180</t>
  </si>
  <si>
    <t xml:space="preserve"> Муниципальная программа "Переселение граждан из аварийного жилищного фонда Кашинского городского округа Тверской области на 2019-2024 годы"</t>
  </si>
  <si>
    <t>0290100000</t>
  </si>
  <si>
    <t>Задача "Обеспечение деятельности Комитета по культуре, туризму, спорту и делам молодежи Администрации Кашинского городского округа"</t>
  </si>
  <si>
    <t xml:space="preserve"> Подпрограмма "Содействие закреплению молодых специалистов в отрасли здравоохранение"</t>
  </si>
  <si>
    <t xml:space="preserve"> Задача "Содействие в решении жилищных проблем молодых специалистов в отрасли здравоохранение"</t>
  </si>
  <si>
    <t>0830600000</t>
  </si>
  <si>
    <t>08306S0490</t>
  </si>
  <si>
    <t>Задача "Развитие материально технической базы редакций районных и городских газет"</t>
  </si>
  <si>
    <t>Финансирование расходного обязательства на развитие материально-технической базы редакций районных и городских газет</t>
  </si>
  <si>
    <t>0510420160</t>
  </si>
  <si>
    <t>Ремонт тепловых сетей в границах Кашинского городского округа</t>
  </si>
  <si>
    <t>0290123330</t>
  </si>
  <si>
    <t>Подготовка проектно-сметной документации в дошкольных образовательных организациях</t>
  </si>
  <si>
    <t>Подготовка проектно - сметной документации в общеобразовательных организациях</t>
  </si>
  <si>
    <t xml:space="preserve"> Задача "Социальная защита и стимулирование народных дружинников"</t>
  </si>
  <si>
    <t>Задача "Повышение уровня трудоустройства и трудовой мотивации безработных и ищущих работу граждан за счет создания временных рабочих мест"</t>
  </si>
  <si>
    <t>Организация общественных работ для безработных и ищущих работу граждан</t>
  </si>
  <si>
    <t>1910220020</t>
  </si>
  <si>
    <t>Обустройство детской игровой площадки на территории Кашинского городского округа</t>
  </si>
  <si>
    <t>Обеспечение функционирования системы персонифиципрванного финансирования дополнительного образования детей</t>
  </si>
  <si>
    <t>0130400000</t>
  </si>
  <si>
    <t>0130420050</t>
  </si>
  <si>
    <t>Задача "Обеспечение функционирования системы персонифицированного финансирования, обеспечивающей свободу выбора образовательных программ, равенство доступа к дополнительному образованию за счёт средств бюджетов бюджетной системы, легкость и оперативность смены осваиваемых образовательных программ"</t>
  </si>
  <si>
    <t xml:space="preserve"> Проведение мероприятий, направленных на формирование социально- значимых жизненных установок, здоровьесбережение</t>
  </si>
  <si>
    <t xml:space="preserve"> Расходы на реализацию Программы по поддержке местных инициатив "Обустройство детской площадки в деревне Фарафоновка Кашинского городского округа Тверской области" за счет средств местного бюджета, поступлений от юридических лиц и вкладов граждан</t>
  </si>
  <si>
    <t>05403S9007</t>
  </si>
  <si>
    <t>Подпрограмма "Комплексные меры противодействия злоупотреблению наркотическими средствами, психотропными веществами и их незаконному обороту в Кашинском городском округе"</t>
  </si>
  <si>
    <t>03105S9001</t>
  </si>
  <si>
    <t>Расходы на реализацию программы по поддержке местных инициатив "Обустройство спортивной площадки с мягким покрытием в д. Соколово Кашинского годского округа Тверской области за счет средств местного бюджета, поступлений от юридических лиц и вкладов граждан</t>
  </si>
  <si>
    <t>03105S9008</t>
  </si>
  <si>
    <t>Расходы на реализацию Программы по поддержке местных инициатив "Обустройство спортивной площадки в поселке Стулово Кашинского городского округа Тверской области (II этап) за счет средств местного бюджета, поступлений от юридических лиц и вкладов граждан"</t>
  </si>
  <si>
    <t>Расходы по присмотру и уходу за несовершеннолетним обучающимся в группах продленного дня в общеобразовательных организациях из многодетных семей,  бесплатное питание детей с ограниченными возможностями здоровья и детей из семей, призванных на военную службу по мобилизации</t>
  </si>
  <si>
    <t>0140120030</t>
  </si>
  <si>
    <t>Подготовка проектно-сметной документации для проведения капитальных ремонтов в МБУ ДОЛ "Сосновый"</t>
  </si>
  <si>
    <t xml:space="preserve"> Муниципальная программа "Развитие отрасли "Культура" Кашинского городского округа Тверской области на 2023-2028 годы"</t>
  </si>
  <si>
    <t xml:space="preserve"> Муниципальная программа "Развитие физической культуры и спорта  Кашинского городского округа Тверской области на 2023-2028 годы"</t>
  </si>
  <si>
    <t xml:space="preserve"> Муниципальная программа "Развитие отрасли "Образование" Кашинского городского округа Тверской области на 2023-2028 годы"</t>
  </si>
  <si>
    <t xml:space="preserve"> Муниципальная программа "Комплексное развитие системы жилищно-коммунальной инфраструктуры  Кашинского городского округа  Тверской области на 2023-2028 годы"</t>
  </si>
  <si>
    <t xml:space="preserve"> Муниципальная программа "Управление имуществом и земельными ресурсами  Кашинского городского округа Тверской области на 2023-2028 годы"</t>
  </si>
  <si>
    <t xml:space="preserve"> Муниципальная программа "Социальная поддержка граждан на территории  Кашинского городского округа Тверской области на 2023-2028 годы"</t>
  </si>
  <si>
    <t xml:space="preserve"> Муниципальная программа "Информационная политика и работа с общественностью Кашинского городского округа Тверской области на 2023-2028 годы"</t>
  </si>
  <si>
    <t xml:space="preserve"> Муниципальная программа "Молодёжная политика Кашинского городского округа Тверской области на 2023-2028 годы"</t>
  </si>
  <si>
    <t xml:space="preserve"> Муниципальная программа "Развитие системы гражданской обороны, защиты населения от чрезвычайных ситуаций и снижения рисков их возникновения на территории Кашинского городского округа Тверской области на 2023-2028 годы"</t>
  </si>
  <si>
    <t xml:space="preserve"> Муниципальная программа "Профилактика правонарушений на территории Кашинского городского округа Тверской области на 2023-2028 годы"</t>
  </si>
  <si>
    <t>Муниципальная программа "Профилактика терроризма и экстремизма на территории Кашинского городского округа Тверской области на 2023-2028 годы"</t>
  </si>
  <si>
    <t>0720300000</t>
  </si>
  <si>
    <t>07203S0290</t>
  </si>
  <si>
    <t xml:space="preserve"> Задача "Содействие в решении жилищных проблем малоимущих многодетных семей"</t>
  </si>
  <si>
    <t>Обеспечение мероприятий по приобретению жилых помещений для малоимущих многодетных семей за счёт  местного бюджета</t>
  </si>
  <si>
    <t>0610100000</t>
  </si>
  <si>
    <t>0610120010</t>
  </si>
  <si>
    <t>Задача "Оптимизация состава муниципального имущества Кашинского городского округа"</t>
  </si>
  <si>
    <t>Капитальные вложения в объекты государственной (муниципальной) собственности</t>
  </si>
  <si>
    <t xml:space="preserve"> Муниципальная программа "Управление имуществом и земельными ресурсами Кашинского городского округа Тверской области на 2023-2028 годы"</t>
  </si>
  <si>
    <t>0107</t>
  </si>
  <si>
    <t>0810120030</t>
  </si>
  <si>
    <t>Обеспечение проведения выборов и референдумов</t>
  </si>
  <si>
    <t>1210220020</t>
  </si>
  <si>
    <t>Оборудование мест массового пребывания людей системами оповещения и управления эвакуацией</t>
  </si>
  <si>
    <t>0620120060</t>
  </si>
  <si>
    <t>Организация работ по формированию и постановке земельных участков,расположенных в границах полос отвода автодорог общего пользования местного значения на государственный кадастровый учет</t>
  </si>
  <si>
    <t>0600</t>
  </si>
  <si>
    <t>0605</t>
  </si>
  <si>
    <t>0540400000</t>
  </si>
  <si>
    <t>0540420140</t>
  </si>
  <si>
    <t>0540420150</t>
  </si>
  <si>
    <t>0540420160</t>
  </si>
  <si>
    <t>Озеленение общественных территорий</t>
  </si>
  <si>
    <t>Задача "Обеспечение реализации природоохранных мероприятий"</t>
  </si>
  <si>
    <t>Ликвидация несакционированных свалок</t>
  </si>
  <si>
    <t>Расходы на мероприятия по ликвидации борщевика Сосновского</t>
  </si>
  <si>
    <t>ОХРАНА ОКРУЖАЮЩЕЙ СРЕДЫ</t>
  </si>
  <si>
    <t>Другие вопросы в области охраны окружающей среды</t>
  </si>
  <si>
    <t>Приобретение имущества в муниципальную собственность Кашинского городского округа</t>
  </si>
  <si>
    <t>Подпрограмма "Обеспечение надежной защиты населения и территорий Кашинского городского округа Тверской области от последствий чрезвычайных ситуаций природного и техногенного характера"</t>
  </si>
  <si>
    <t xml:space="preserve"> Подпрограмма "Проведение общественно-полезных и социально-значимых мероприятий"</t>
  </si>
  <si>
    <t xml:space="preserve"> Подпрограмма "Создание условий для успешного развития муниципальной службы и институтов гражданского общества на территрории Кашинского городского округа"</t>
  </si>
  <si>
    <t xml:space="preserve"> Подпрограмма "Молодёжь Кашинского городского округа"</t>
  </si>
  <si>
    <t>01303S0480</t>
  </si>
  <si>
    <t>0130300000</t>
  </si>
  <si>
    <t>Расходы за счёт субсидии на обеспечение уровня финансирования физкультурно-спортивных организаций и учреждений дополнительного образования, осуществляющих спортивную подготовку, в соответствии с требованиями федеральных стандартов спортивной подготовки за счёт средств местного бюджета</t>
  </si>
  <si>
    <t>Расходы на ремонт подъезда к д. Матино Кашинского городского округа от автомобильной дороги "Верхняя Троица-Славково" за счет средств местного бюджета</t>
  </si>
  <si>
    <t>Субсидия на иные цели на реализацию проекта "Кашин-город русского сердца. Благоустройство части набережной р.Кашинка вдоль конного проезда (от моста до дома №8 по пл. Пролетарская)"</t>
  </si>
  <si>
    <t>191F254240</t>
  </si>
  <si>
    <t>Задача "Реализция федерального проекта "Спорт- норма жизни" национального проекта "Демография"</t>
  </si>
  <si>
    <t>031P500000</t>
  </si>
  <si>
    <t>Приобретение и установка плоскостных спортивных сооружений и оборудования на плоскостные спортивные сооружения за счёт средств местного бюджета</t>
  </si>
  <si>
    <t>031P5S0400</t>
  </si>
  <si>
    <t>Задача "Создание условий для реализации программ спортивной подготовки"</t>
  </si>
  <si>
    <t xml:space="preserve"> Расходы на ремонт улично- дорожной сети  за счет средств местного бюджета</t>
  </si>
  <si>
    <t xml:space="preserve"> Расходы на ремонт улично- дорожной сети за счет средств областного бюджета</t>
  </si>
  <si>
    <t>1810220040</t>
  </si>
  <si>
    <t>Оценка стоимости жилого помещения в аварийном жилищном фонде Кашинского городского округа Тверской области</t>
  </si>
  <si>
    <t>01201L3041</t>
  </si>
  <si>
    <t>0540319007</t>
  </si>
  <si>
    <t>Расходы на реализацию Программы по поддержке местных инициатив "Обустройство детской площадки в деревне Фарафоновка Кашинского городского оруга Тверской области" за счет средств областного бюджета</t>
  </si>
  <si>
    <t>0310519001</t>
  </si>
  <si>
    <t>0310519008</t>
  </si>
  <si>
    <t>Расходы на реализацию программы по поддержке местных инициатив "Обустройство спортивной площадки с мягким покрытием в д. Соколово Кашинского годского округа Тверской области за счет средств областного бюджета</t>
  </si>
  <si>
    <t>Расходы на реализацию Программы по поддержке местных инициатив "Обустройство спортивной площадки в поселке Стулово Кашинского городского округа Тверской области (II этап) за счет средств областного бюджета"</t>
  </si>
  <si>
    <t>02102L4670</t>
  </si>
  <si>
    <t>Поддержка отрасли культуры по направлению "Реализация мероприятий по модернизации библиотек в части комплектования книжных фондов библиотек муниципальных образований"</t>
  </si>
  <si>
    <t>02101L5192</t>
  </si>
  <si>
    <t>0130310480</t>
  </si>
  <si>
    <t>Расходы за счёт субсидии на обеспечение уровня финансирования физкультурно-спортивных организаций и учреждений дополнительного образования, осуществляющих спортивную подготовку, в соответствии с требованиями федеральных стандартов спортивной подготовки за счет средств областного бюджета</t>
  </si>
  <si>
    <t>Приобретение и установка плоскостных спортивных сооружений и оборудования на плоскостные спортивные сооружения за счет средств областного бюджета Тверской области</t>
  </si>
  <si>
    <t>031P510400</t>
  </si>
  <si>
    <t>19102S0860</t>
  </si>
  <si>
    <t>0720310290</t>
  </si>
  <si>
    <t>Обеспечение мероприятий по приобретению жилых помещений для малоимущих многодетных семей за счет областного бюджета</t>
  </si>
  <si>
    <t>05202S0221</t>
  </si>
  <si>
    <t>0520210221</t>
  </si>
  <si>
    <t>0830610490</t>
  </si>
  <si>
    <t>05202S0222</t>
  </si>
  <si>
    <t xml:space="preserve"> Задача "Сохранение и развитие клубного дела на территории  Кашинского городского округа"</t>
  </si>
  <si>
    <t>Расходы на ремонт подъезда к д. Матино Кашинского городского округа от автомобильной дороги "Верхняя Троица-Славково" за счёт средств областного бюджета</t>
  </si>
  <si>
    <t xml:space="preserve"> Проведение общественно-полезных и социально-значимых мероприятий на территории  Кашинского городского округа Тверской области</t>
  </si>
  <si>
    <t>".</t>
  </si>
  <si>
    <t>Ремонт и содержание автомобильных дорог общего пользования местного значения и сооружений на них, расположенных на сельских территориях Кашинского городского округа</t>
  </si>
  <si>
    <t xml:space="preserve"> Осуществление государственных полномочий Тверской области по созданию комиссии по делам несовершеннолетних и защите их прав Кашинского городского округа Тверской области</t>
  </si>
  <si>
    <t xml:space="preserve"> Осуществление государственных полномочий Тверской области по созданию административной комиссии Кашинского городского округа Тверской области</t>
  </si>
  <si>
    <t xml:space="preserve"> Осуществление переданных государственных полномочий Тверской области на государственную регистрацию актов гражданского состояния</t>
  </si>
  <si>
    <t>Проведение выборов в органы местного самоуправления Кашинского городского округа Тверской области</t>
  </si>
  <si>
    <t xml:space="preserve"> Задача "Увеличение количества общественно полезных и социально значимых мероприятий, проводимых на территории Кашинского городского округа Тверской области"</t>
  </si>
  <si>
    <t xml:space="preserve"> Задача "Вовлечение населения в общественно-значимые и социально-значимые мероприятия, проводимые на территории Кашинского городского округа Тверской области"</t>
  </si>
  <si>
    <t>Расходы за счёт субсидии на поддержку периодических печатных изданий</t>
  </si>
  <si>
    <t xml:space="preserve"> Расходы по центральному аппарату органов местного самоуправления  Кашинского городского округа, за исключением расходов на выполнение переданных полномочий РФ Тверской области</t>
  </si>
  <si>
    <t>0120118001</t>
  </si>
  <si>
    <t>Расходы на реализацию проектов в рамках поддержки школьных инициатив Тверской области</t>
  </si>
  <si>
    <t>1910210860</t>
  </si>
  <si>
    <t>Реализация мероприятий по благоустройству территорий туристского показа за счет средств областного бюджета</t>
  </si>
  <si>
    <t>Реализация мероприятий по благоустройству территорий туристского показа (за счет средств местного бюджета)</t>
  </si>
  <si>
    <t>Расходы на капитальный ремонт автомобильной дороги общего пользования местного значания Щёкотово-Конопёлки Кашинского городского округа Тверской области за счет средств местного бюджета</t>
  </si>
  <si>
    <t>0520210222</t>
  </si>
  <si>
    <t>Расходы на капитальный ремонт автомобильной дороги общего пользования местного значения Щёкотово-Конопёлки Кашинского городского округа Тверской области за счет средств областного бюджета</t>
  </si>
  <si>
    <t>0140110920</t>
  </si>
  <si>
    <t>Реализация мероприятий по обращениям, поступающим к депутатам Законодательного Собрания Тверской области</t>
  </si>
  <si>
    <t>0210110920</t>
  </si>
  <si>
    <t>0320110920</t>
  </si>
  <si>
    <t>Расходы на реализацию мероприятий по обращениям, поступающим к депутатам Законодательного Собрания Тверской области</t>
  </si>
  <si>
    <t xml:space="preserve">Обеспечение развития и укрепления материально-технической базы домов культуры в населённых пунктах с числом жителей до 50 тысяч человек </t>
  </si>
  <si>
    <t xml:space="preserve"> Задача "Организация участия спортсменов и сборных команд Кашинского городского округа в областных, всероссийских и международных соревнованиях"</t>
  </si>
  <si>
    <t xml:space="preserve"> Осуществление полномочий по составлению (изменению, дополнению) списков кандидатов в присяжные заседатели федеральных судов общей юрисдикции в Российской Федерации</t>
  </si>
  <si>
    <t>0220120020</t>
  </si>
  <si>
    <t>0320120020</t>
  </si>
  <si>
    <t>Разработка проектно-сметной документации в МУ  «Стадион»</t>
  </si>
  <si>
    <t>Подготовка проектно-сметной документации в муниципальном бюджетном образовательном учреждении дополнительного образования «Кашинская детская школа искусств»</t>
  </si>
  <si>
    <t>Ежеквартальный отчет об исполнении расходов  бюджета Кашинского городского округа  по ведомственной структуре расходов расходов                                                                                                                            за январь-сентябрь 2023 года</t>
  </si>
  <si>
    <t>Утверждено решением  о бюджете, тыс.руб.</t>
  </si>
  <si>
    <t>Исполнено, тыс.руб</t>
  </si>
  <si>
    <t>% исполнения к утвержден-ному бюджету</t>
  </si>
  <si>
    <t>0520120050</t>
  </si>
  <si>
    <t>Расходы на оплату исполнительных документов в сфере дорожной деятельности</t>
  </si>
  <si>
    <t>Иные бюджетные асссигнования</t>
  </si>
  <si>
    <t>0510320190</t>
  </si>
  <si>
    <t xml:space="preserve">Расходы оплату на исполнительных документов в сфере ремонта муниципального жилья </t>
  </si>
  <si>
    <t>0504</t>
  </si>
  <si>
    <t>181F367484</t>
  </si>
  <si>
    <t>Обеспечение мероприятий по переселению граждан из аварийного жилищного фонда за счет областного бюджета Тверской области с привлечением средств публично-правовой компании "Фонд развития территорий"</t>
  </si>
  <si>
    <t>181F367483</t>
  </si>
  <si>
    <t>0540220170</t>
  </si>
  <si>
    <t>054022017</t>
  </si>
  <si>
    <t>Расходы на оплату исполнительных документов в сфере благоустройства</t>
  </si>
  <si>
    <t>012ЕВ00000</t>
  </si>
  <si>
    <t>012ЕВ51790</t>
  </si>
  <si>
    <t>Субвенции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</si>
  <si>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Муниципальная программа "Информационная политика и работа с общественностью Кашинского городского округа Тверской области на 2023-2028 годы"</t>
  </si>
  <si>
    <t>Муниципальная программа "Социальная поддержка граждан на территории  Кашинского городского округа Тверской области на 2023-2028 годы"</t>
  </si>
  <si>
    <t>Муниципальная программа "Молодёжная политика  Кашинского городского округа Тверской области на 2023-2028 годы"</t>
  </si>
  <si>
    <t xml:space="preserve">                                                                                       </t>
  </si>
  <si>
    <t>Приложение № 4</t>
  </si>
  <si>
    <t>к постановлению Администрации</t>
  </si>
  <si>
    <t>Кашинского городского округа</t>
  </si>
  <si>
    <t xml:space="preserve">«Об утверждении отчета об исполнении </t>
  </si>
  <si>
    <t>Приложение № 3</t>
  </si>
  <si>
    <t>бюджета Кашинского городского округа</t>
  </si>
  <si>
    <t>за январь-сентябрь 2023 года»</t>
  </si>
  <si>
    <t>от 20.10.2023 № 661</t>
  </si>
  <si>
    <t>Ежеквартальный отчет об исполнении расходов  бюджета Кашинского городского округа по разделам и подразделам классификации расходов                                                                                                                            за январь-июнь 2023 года</t>
  </si>
</sst>
</file>

<file path=xl/styles.xml><?xml version="1.0" encoding="utf-8"?>
<styleSheet xmlns="http://schemas.openxmlformats.org/spreadsheetml/2006/main">
  <numFmts count="1">
    <numFmt numFmtId="164" formatCode="#,##0.0"/>
  </numFmts>
  <fonts count="17">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family val="2"/>
      <charset val="204"/>
      <scheme val="minor"/>
    </font>
    <font>
      <sz val="10"/>
      <color rgb="FF000000"/>
      <name val="Arial"/>
      <family val="2"/>
      <charset val="204"/>
    </font>
    <font>
      <sz val="11"/>
      <name val="Calibri"/>
      <family val="2"/>
      <scheme val="minor"/>
    </font>
    <font>
      <b/>
      <sz val="11"/>
      <name val="Calibri"/>
      <family val="2"/>
      <scheme val="minor"/>
    </font>
    <font>
      <sz val="11"/>
      <name val="Times New Roman"/>
      <family val="1"/>
      <charset val="204"/>
    </font>
    <font>
      <sz val="10"/>
      <color rgb="FF000000"/>
      <name val="Times New Roman"/>
      <family val="1"/>
      <charset val="204"/>
    </font>
    <font>
      <sz val="12"/>
      <color rgb="FF000000"/>
      <name val="Times New Roman"/>
      <family val="1"/>
      <charset val="204"/>
    </font>
    <font>
      <b/>
      <sz val="10"/>
      <color rgb="FF000000"/>
      <name val="Times New Roman"/>
      <family val="1"/>
      <charset val="204"/>
    </font>
    <font>
      <b/>
      <sz val="14"/>
      <name val="Times New Roman"/>
      <family val="1"/>
      <charset val="204"/>
    </font>
    <font>
      <sz val="10"/>
      <name val="Times New Roman"/>
      <family val="1"/>
      <charset val="204"/>
    </font>
    <font>
      <sz val="10"/>
      <color rgb="FFFF0000"/>
      <name val="Times New Roman"/>
      <family val="1"/>
      <charset val="204"/>
    </font>
    <font>
      <sz val="10"/>
      <color theme="1"/>
      <name val="Times New Roman"/>
      <family val="1"/>
      <charset val="204"/>
    </font>
    <font>
      <sz val="11"/>
      <name val="Arial"/>
      <family val="2"/>
      <charset val="204"/>
    </font>
  </fonts>
  <fills count="6">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theme="0"/>
        <bgColor indexed="64"/>
      </patternFill>
    </fill>
  </fills>
  <borders count="14">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right style="thin">
        <color indexed="64"/>
      </right>
      <top style="thin">
        <color indexed="64"/>
      </top>
      <bottom style="thin">
        <color rgb="FF000000"/>
      </bottom>
      <diagonal/>
    </border>
    <border>
      <left style="thin">
        <color indexed="64"/>
      </left>
      <right style="thin">
        <color indexed="64"/>
      </right>
      <top style="thin">
        <color indexed="64"/>
      </top>
      <bottom style="thin">
        <color rgb="FF000000"/>
      </bottom>
      <diagonal/>
    </border>
    <border>
      <left style="thin">
        <color indexed="64"/>
      </left>
      <right style="thin">
        <color indexed="64"/>
      </right>
      <top/>
      <bottom/>
      <diagonal/>
    </border>
    <border>
      <left style="thin">
        <color rgb="FF000000"/>
      </left>
      <right style="thin">
        <color indexed="64"/>
      </right>
      <top/>
      <bottom style="thin">
        <color rgb="FF000000"/>
      </bottom>
      <diagonal/>
    </border>
    <border>
      <left style="thin">
        <color rgb="FF000000"/>
      </left>
      <right style="thin">
        <color rgb="FF000000"/>
      </right>
      <top style="thin">
        <color indexed="64"/>
      </top>
      <bottom style="thin">
        <color rgb="FF000000"/>
      </bottom>
      <diagonal/>
    </border>
  </borders>
  <cellStyleXfs count="31">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164" fontId="3" fillId="2" borderId="2">
      <alignment horizontal="right" vertical="top" shrinkToFit="1"/>
    </xf>
    <xf numFmtId="164" fontId="3" fillId="3" borderId="2">
      <alignment horizontal="right" vertical="top" shrinkToFit="1"/>
    </xf>
    <xf numFmtId="0" fontId="3" fillId="0" borderId="3">
      <alignment horizontal="right"/>
    </xf>
    <xf numFmtId="164" fontId="3" fillId="2" borderId="3">
      <alignment horizontal="right" vertical="top" shrinkToFit="1"/>
    </xf>
    <xf numFmtId="164" fontId="3" fillId="3" borderId="3">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0" fontId="4" fillId="0" borderId="1"/>
    <xf numFmtId="0" fontId="5" fillId="0" borderId="1"/>
    <xf numFmtId="4" fontId="3" fillId="2" borderId="3">
      <alignment horizontal="right" vertical="top" shrinkToFit="1"/>
    </xf>
    <xf numFmtId="4" fontId="3" fillId="3" borderId="3">
      <alignment horizontal="right" vertical="top" shrinkToFit="1"/>
    </xf>
    <xf numFmtId="1" fontId="1" fillId="0" borderId="2">
      <alignment horizontal="left" vertical="top" wrapText="1" indent="2"/>
    </xf>
    <xf numFmtId="4" fontId="3" fillId="2" borderId="2">
      <alignment horizontal="right" vertical="top" shrinkToFit="1"/>
    </xf>
    <xf numFmtId="4" fontId="3" fillId="0" borderId="2">
      <alignment horizontal="right" vertical="top" shrinkToFit="1"/>
    </xf>
    <xf numFmtId="4" fontId="1" fillId="0" borderId="2">
      <alignment horizontal="right" vertical="top" shrinkToFit="1"/>
    </xf>
    <xf numFmtId="4" fontId="3" fillId="3" borderId="2">
      <alignment horizontal="right" vertical="top" shrinkToFit="1"/>
    </xf>
    <xf numFmtId="0" fontId="3" fillId="0" borderId="2">
      <alignment vertical="top" wrapText="1"/>
    </xf>
    <xf numFmtId="0" fontId="6" fillId="0" borderId="1"/>
  </cellStyleXfs>
  <cellXfs count="131">
    <xf numFmtId="0" fontId="0" fillId="0" borderId="0" xfId="0"/>
    <xf numFmtId="0" fontId="0" fillId="0" borderId="0" xfId="0" applyProtection="1">
      <protection locked="0"/>
    </xf>
    <xf numFmtId="0" fontId="1" fillId="0" borderId="1" xfId="2" applyNumberFormat="1" applyProtection="1"/>
    <xf numFmtId="0" fontId="7" fillId="0" borderId="0" xfId="0" applyFont="1" applyProtection="1">
      <protection locked="0"/>
    </xf>
    <xf numFmtId="0" fontId="3" fillId="0" borderId="1" xfId="2" applyNumberFormat="1" applyFont="1" applyProtection="1"/>
    <xf numFmtId="0" fontId="9" fillId="0" borderId="1" xfId="2" applyNumberFormat="1" applyFont="1" applyFill="1" applyAlignment="1" applyProtection="1">
      <alignment horizontal="center"/>
    </xf>
    <xf numFmtId="164" fontId="11" fillId="0" borderId="2" xfId="5" applyNumberFormat="1" applyFont="1" applyFill="1" applyAlignment="1" applyProtection="1">
      <alignment horizontal="center" vertical="center" wrapText="1"/>
    </xf>
    <xf numFmtId="164" fontId="11" fillId="0" borderId="2" xfId="8" applyNumberFormat="1" applyFont="1" applyFill="1" applyAlignment="1" applyProtection="1">
      <alignment horizontal="center" vertical="top" shrinkToFit="1"/>
    </xf>
    <xf numFmtId="164" fontId="9" fillId="0" borderId="2" xfId="8" applyNumberFormat="1" applyFont="1" applyFill="1" applyAlignment="1" applyProtection="1">
      <alignment horizontal="center" vertical="top" shrinkToFit="1"/>
    </xf>
    <xf numFmtId="164" fontId="9" fillId="0" borderId="3" xfId="11" applyNumberFormat="1" applyFont="1" applyFill="1" applyAlignment="1" applyProtection="1">
      <alignment horizontal="center" vertical="top" shrinkToFit="1"/>
    </xf>
    <xf numFmtId="164" fontId="0" fillId="0" borderId="0" xfId="0" applyNumberFormat="1" applyProtection="1">
      <protection locked="0"/>
    </xf>
    <xf numFmtId="0" fontId="0" fillId="0" borderId="1" xfId="0" applyBorder="1" applyProtection="1">
      <protection locked="0"/>
    </xf>
    <xf numFmtId="164" fontId="9" fillId="0" borderId="3" xfId="11" applyNumberFormat="1" applyFont="1" applyFill="1" applyAlignment="1" applyProtection="1">
      <alignment horizontal="right" vertical="top" shrinkToFit="1"/>
    </xf>
    <xf numFmtId="164" fontId="3" fillId="0" borderId="1" xfId="2" applyNumberFormat="1" applyFont="1" applyProtection="1"/>
    <xf numFmtId="1" fontId="9" fillId="0" borderId="2" xfId="7" applyNumberFormat="1" applyFont="1" applyFill="1" applyProtection="1">
      <alignment horizontal="center" vertical="top" shrinkToFit="1"/>
    </xf>
    <xf numFmtId="49" fontId="9" fillId="0" borderId="2" xfId="7" applyNumberFormat="1" applyFont="1" applyFill="1" applyProtection="1">
      <alignment horizontal="center" vertical="top" shrinkToFit="1"/>
    </xf>
    <xf numFmtId="0" fontId="9" fillId="0" borderId="2" xfId="6" applyNumberFormat="1" applyFont="1" applyFill="1" applyProtection="1">
      <alignment vertical="top" wrapText="1"/>
    </xf>
    <xf numFmtId="164" fontId="13" fillId="0" borderId="2" xfId="8" applyNumberFormat="1" applyFont="1" applyFill="1" applyAlignment="1" applyProtection="1">
      <alignment horizontal="center" vertical="top" shrinkToFit="1"/>
    </xf>
    <xf numFmtId="1" fontId="11" fillId="0" borderId="2" xfId="7" applyNumberFormat="1" applyFont="1" applyFill="1" applyProtection="1">
      <alignment horizontal="center" vertical="top" shrinkToFit="1"/>
    </xf>
    <xf numFmtId="0" fontId="11" fillId="0" borderId="2" xfId="6" applyNumberFormat="1" applyFont="1" applyFill="1" applyProtection="1">
      <alignment vertical="top" wrapText="1"/>
    </xf>
    <xf numFmtId="0" fontId="8" fillId="0" borderId="1" xfId="30" applyFont="1" applyFill="1" applyProtection="1">
      <protection locked="0"/>
    </xf>
    <xf numFmtId="0" fontId="0" fillId="0" borderId="1" xfId="30" applyFont="1" applyProtection="1">
      <protection locked="0"/>
    </xf>
    <xf numFmtId="0" fontId="9" fillId="0" borderId="1" xfId="1" applyNumberFormat="1" applyFont="1" applyFill="1" applyProtection="1">
      <alignment wrapText="1"/>
    </xf>
    <xf numFmtId="0" fontId="9" fillId="0" borderId="1" xfId="2" applyNumberFormat="1" applyFont="1" applyFill="1" applyProtection="1"/>
    <xf numFmtId="0" fontId="11" fillId="0" borderId="2" xfId="5" applyNumberFormat="1" applyFont="1" applyFill="1" applyProtection="1">
      <alignment horizontal="center" vertical="center" wrapText="1"/>
    </xf>
    <xf numFmtId="0" fontId="11" fillId="0" borderId="2" xfId="5" applyNumberFormat="1" applyFont="1" applyFill="1" applyAlignment="1" applyProtection="1">
      <alignment horizontal="left" vertical="center" wrapText="1"/>
    </xf>
    <xf numFmtId="0" fontId="7" fillId="0" borderId="1" xfId="30" applyFont="1" applyProtection="1">
      <protection locked="0"/>
    </xf>
    <xf numFmtId="164" fontId="0" fillId="0" borderId="1" xfId="30" applyNumberFormat="1" applyFont="1" applyProtection="1">
      <protection locked="0"/>
    </xf>
    <xf numFmtId="1" fontId="9" fillId="0" borderId="6" xfId="7" applyNumberFormat="1" applyFont="1" applyFill="1" applyBorder="1" applyProtection="1">
      <alignment horizontal="center" vertical="top" shrinkToFit="1"/>
    </xf>
    <xf numFmtId="0" fontId="9" fillId="0" borderId="6" xfId="6" applyNumberFormat="1" applyFont="1" applyFill="1" applyBorder="1" applyProtection="1">
      <alignment vertical="top" wrapText="1"/>
    </xf>
    <xf numFmtId="164" fontId="9" fillId="0" borderId="6" xfId="8" applyNumberFormat="1" applyFont="1" applyFill="1" applyBorder="1" applyAlignment="1" applyProtection="1">
      <alignment horizontal="center" vertical="top" shrinkToFit="1"/>
    </xf>
    <xf numFmtId="1" fontId="9" fillId="0" borderId="5" xfId="7" applyNumberFormat="1" applyFont="1" applyFill="1" applyBorder="1" applyProtection="1">
      <alignment horizontal="center" vertical="top" shrinkToFit="1"/>
    </xf>
    <xf numFmtId="0" fontId="9" fillId="0" borderId="5" xfId="6" applyNumberFormat="1" applyFont="1" applyFill="1" applyBorder="1" applyProtection="1">
      <alignment vertical="top" wrapText="1"/>
    </xf>
    <xf numFmtId="0" fontId="9" fillId="0" borderId="3" xfId="10" applyNumberFormat="1" applyFont="1" applyFill="1" applyProtection="1">
      <alignment horizontal="right"/>
    </xf>
    <xf numFmtId="0" fontId="8" fillId="0" borderId="1" xfId="30" applyFont="1" applyFill="1" applyAlignment="1" applyProtection="1">
      <alignment horizontal="center"/>
      <protection locked="0"/>
    </xf>
    <xf numFmtId="1" fontId="14" fillId="0" borderId="2" xfId="7" applyNumberFormat="1" applyFont="1" applyFill="1" applyProtection="1">
      <alignment horizontal="center" vertical="top" shrinkToFit="1"/>
    </xf>
    <xf numFmtId="0" fontId="14" fillId="0" borderId="2" xfId="6" applyNumberFormat="1" applyFont="1" applyFill="1" applyProtection="1">
      <alignment vertical="top" wrapText="1"/>
    </xf>
    <xf numFmtId="164" fontId="14" fillId="0" borderId="2" xfId="8" applyNumberFormat="1" applyFont="1" applyFill="1" applyAlignment="1" applyProtection="1">
      <alignment horizontal="center" vertical="top" shrinkToFit="1"/>
    </xf>
    <xf numFmtId="1" fontId="9" fillId="0" borderId="4" xfId="7" applyNumberFormat="1" applyFont="1" applyFill="1" applyBorder="1" applyProtection="1">
      <alignment horizontal="center" vertical="top" shrinkToFit="1"/>
    </xf>
    <xf numFmtId="0" fontId="9" fillId="0" borderId="4" xfId="6" applyNumberFormat="1" applyFont="1" applyFill="1" applyBorder="1" applyProtection="1">
      <alignment vertical="top" wrapText="1"/>
    </xf>
    <xf numFmtId="49" fontId="11" fillId="0" borderId="4" xfId="7" applyNumberFormat="1" applyFont="1" applyFill="1" applyBorder="1" applyProtection="1">
      <alignment horizontal="center" vertical="top" shrinkToFit="1"/>
    </xf>
    <xf numFmtId="0" fontId="11" fillId="0" borderId="4" xfId="6" applyNumberFormat="1" applyFont="1" applyFill="1" applyBorder="1" applyProtection="1">
      <alignment vertical="top" wrapText="1"/>
    </xf>
    <xf numFmtId="49" fontId="11" fillId="0" borderId="2" xfId="7" applyNumberFormat="1" applyFont="1" applyFill="1" applyProtection="1">
      <alignment horizontal="center" vertical="top" shrinkToFit="1"/>
    </xf>
    <xf numFmtId="49" fontId="11" fillId="0" borderId="2" xfId="5" applyNumberFormat="1" applyFont="1" applyFill="1" applyProtection="1">
      <alignment horizontal="center" vertical="center" wrapText="1"/>
    </xf>
    <xf numFmtId="49" fontId="9" fillId="0" borderId="6" xfId="7" applyNumberFormat="1" applyFont="1" applyFill="1" applyBorder="1" applyProtection="1">
      <alignment horizontal="center" vertical="top" shrinkToFit="1"/>
    </xf>
    <xf numFmtId="49" fontId="9" fillId="0" borderId="4" xfId="7" applyNumberFormat="1" applyFont="1" applyFill="1" applyBorder="1" applyProtection="1">
      <alignment horizontal="center" vertical="top" shrinkToFit="1"/>
    </xf>
    <xf numFmtId="49" fontId="9" fillId="0" borderId="1" xfId="2" applyNumberFormat="1" applyFont="1" applyFill="1" applyProtection="1"/>
    <xf numFmtId="49" fontId="13" fillId="0" borderId="2" xfId="7" applyNumberFormat="1" applyFont="1" applyFill="1" applyProtection="1">
      <alignment horizontal="center" vertical="top" shrinkToFit="1"/>
    </xf>
    <xf numFmtId="1" fontId="13" fillId="0" borderId="2" xfId="7" applyNumberFormat="1" applyFont="1" applyFill="1" applyProtection="1">
      <alignment horizontal="center" vertical="top" shrinkToFit="1"/>
    </xf>
    <xf numFmtId="0" fontId="13" fillId="0" borderId="2" xfId="6" applyNumberFormat="1" applyFont="1" applyFill="1" applyProtection="1">
      <alignment vertical="top" wrapText="1"/>
    </xf>
    <xf numFmtId="0" fontId="8" fillId="0" borderId="0" xfId="0" applyFont="1" applyFill="1" applyProtection="1">
      <protection locked="0"/>
    </xf>
    <xf numFmtId="49" fontId="8" fillId="0" borderId="0" xfId="0" applyNumberFormat="1" applyFont="1" applyFill="1" applyProtection="1">
      <protection locked="0"/>
    </xf>
    <xf numFmtId="0" fontId="8" fillId="0" borderId="1" xfId="0" applyFont="1" applyFill="1" applyBorder="1" applyProtection="1">
      <protection locked="0"/>
    </xf>
    <xf numFmtId="49" fontId="8" fillId="0" borderId="1" xfId="0" applyNumberFormat="1" applyFont="1" applyFill="1" applyBorder="1" applyProtection="1">
      <protection locked="0"/>
    </xf>
    <xf numFmtId="0" fontId="9" fillId="0" borderId="5" xfId="5" applyNumberFormat="1" applyFont="1" applyFill="1" applyBorder="1" applyProtection="1">
      <alignment horizontal="center" vertical="center" wrapText="1"/>
    </xf>
    <xf numFmtId="164" fontId="7" fillId="0" borderId="0" xfId="0" applyNumberFormat="1" applyFont="1" applyProtection="1">
      <protection locked="0"/>
    </xf>
    <xf numFmtId="164" fontId="9" fillId="0" borderId="4" xfId="11" applyNumberFormat="1" applyFont="1" applyFill="1" applyBorder="1" applyAlignment="1" applyProtection="1">
      <alignment horizontal="center" vertical="top" shrinkToFit="1"/>
    </xf>
    <xf numFmtId="0" fontId="9" fillId="0" borderId="7" xfId="6" applyNumberFormat="1" applyFont="1" applyFill="1" applyBorder="1" applyProtection="1">
      <alignment vertical="top" wrapText="1"/>
    </xf>
    <xf numFmtId="1" fontId="9" fillId="0" borderId="2" xfId="24" applyNumberFormat="1" applyFont="1" applyFill="1" applyAlignment="1" applyProtection="1">
      <alignment horizontal="center" vertical="top" shrinkToFit="1"/>
    </xf>
    <xf numFmtId="0" fontId="0" fillId="0" borderId="0" xfId="0" applyFill="1" applyProtection="1">
      <protection locked="0"/>
    </xf>
    <xf numFmtId="0" fontId="1" fillId="0" borderId="1" xfId="2" applyNumberFormat="1" applyFont="1" applyProtection="1"/>
    <xf numFmtId="0" fontId="6" fillId="0" borderId="1" xfId="30" applyFont="1" applyProtection="1">
      <protection locked="0"/>
    </xf>
    <xf numFmtId="0" fontId="8" fillId="0" borderId="0" xfId="0" applyFont="1" applyFill="1" applyAlignment="1" applyProtection="1">
      <alignment horizontal="center"/>
      <protection locked="0"/>
    </xf>
    <xf numFmtId="0" fontId="9" fillId="0" borderId="2" xfId="13" applyNumberFormat="1" applyFont="1" applyFill="1" applyBorder="1" applyAlignment="1" applyProtection="1">
      <alignment vertical="top" wrapText="1"/>
    </xf>
    <xf numFmtId="0" fontId="0" fillId="0" borderId="1" xfId="0" applyFill="1" applyBorder="1" applyProtection="1">
      <protection locked="0"/>
    </xf>
    <xf numFmtId="164" fontId="7" fillId="0" borderId="0" xfId="0" applyNumberFormat="1" applyFont="1" applyFill="1" applyProtection="1">
      <protection locked="0"/>
    </xf>
    <xf numFmtId="0" fontId="7" fillId="0" borderId="0" xfId="0" applyFont="1" applyFill="1" applyProtection="1">
      <protection locked="0"/>
    </xf>
    <xf numFmtId="0" fontId="6" fillId="0" borderId="0" xfId="0" applyFont="1" applyFill="1" applyProtection="1">
      <protection locked="0"/>
    </xf>
    <xf numFmtId="164" fontId="8" fillId="0" borderId="0" xfId="0" applyNumberFormat="1" applyFont="1" applyFill="1" applyAlignment="1" applyProtection="1">
      <alignment horizontal="center"/>
      <protection locked="0"/>
    </xf>
    <xf numFmtId="0" fontId="6" fillId="0" borderId="0" xfId="0" applyFont="1" applyProtection="1">
      <protection locked="0"/>
    </xf>
    <xf numFmtId="1" fontId="15" fillId="0" borderId="2" xfId="7" applyNumberFormat="1" applyFont="1" applyFill="1" applyProtection="1">
      <alignment horizontal="center" vertical="top" shrinkToFit="1"/>
    </xf>
    <xf numFmtId="49" fontId="15" fillId="0" borderId="2" xfId="7" applyNumberFormat="1" applyFont="1" applyFill="1" applyProtection="1">
      <alignment horizontal="center" vertical="top" shrinkToFit="1"/>
    </xf>
    <xf numFmtId="0" fontId="15" fillId="0" borderId="2" xfId="6" applyNumberFormat="1" applyFont="1" applyFill="1" applyProtection="1">
      <alignment vertical="top" wrapText="1"/>
    </xf>
    <xf numFmtId="164" fontId="15" fillId="0" borderId="2" xfId="8" applyNumberFormat="1" applyFont="1" applyFill="1" applyAlignment="1" applyProtection="1">
      <alignment horizontal="center" vertical="top" shrinkToFit="1"/>
    </xf>
    <xf numFmtId="1" fontId="9" fillId="5" borderId="2" xfId="7" applyNumberFormat="1" applyFont="1" applyFill="1" applyProtection="1">
      <alignment horizontal="center" vertical="top" shrinkToFit="1"/>
    </xf>
    <xf numFmtId="49" fontId="9" fillId="5" borderId="2" xfId="7" applyNumberFormat="1" applyFont="1" applyFill="1" applyProtection="1">
      <alignment horizontal="center" vertical="top" shrinkToFit="1"/>
    </xf>
    <xf numFmtId="0" fontId="9" fillId="5" borderId="2" xfId="6" applyNumberFormat="1" applyFont="1" applyFill="1" applyProtection="1">
      <alignment vertical="top" wrapText="1"/>
    </xf>
    <xf numFmtId="164" fontId="9" fillId="5" borderId="2" xfId="8" applyNumberFormat="1" applyFont="1" applyFill="1" applyAlignment="1" applyProtection="1">
      <alignment horizontal="center" vertical="top" shrinkToFit="1"/>
    </xf>
    <xf numFmtId="164" fontId="13" fillId="5" borderId="2" xfId="8" applyNumberFormat="1" applyFont="1" applyFill="1" applyAlignment="1" applyProtection="1">
      <alignment horizontal="center" vertical="top" shrinkToFit="1"/>
    </xf>
    <xf numFmtId="1" fontId="13" fillId="5" borderId="2" xfId="7" applyNumberFormat="1" applyFont="1" applyFill="1" applyProtection="1">
      <alignment horizontal="center" vertical="top" shrinkToFit="1"/>
    </xf>
    <xf numFmtId="49" fontId="13" fillId="5" borderId="2" xfId="7" applyNumberFormat="1" applyFont="1" applyFill="1" applyProtection="1">
      <alignment horizontal="center" vertical="top" shrinkToFit="1"/>
    </xf>
    <xf numFmtId="0" fontId="13" fillId="5" borderId="2" xfId="6" applyNumberFormat="1" applyFont="1" applyFill="1" applyProtection="1">
      <alignment vertical="top" wrapText="1"/>
    </xf>
    <xf numFmtId="1" fontId="9" fillId="5" borderId="2" xfId="24" applyNumberFormat="1" applyFont="1" applyFill="1" applyAlignment="1" applyProtection="1">
      <alignment horizontal="center" vertical="top" shrinkToFit="1"/>
    </xf>
    <xf numFmtId="0" fontId="9" fillId="5" borderId="2" xfId="13" applyNumberFormat="1" applyFont="1" applyFill="1" applyBorder="1" applyAlignment="1" applyProtection="1">
      <alignment vertical="top" wrapText="1"/>
    </xf>
    <xf numFmtId="0" fontId="13" fillId="5" borderId="0" xfId="0" applyFont="1" applyFill="1" applyAlignment="1">
      <alignment wrapText="1"/>
    </xf>
    <xf numFmtId="0" fontId="12" fillId="0" borderId="1" xfId="0" applyFont="1" applyFill="1" applyBorder="1" applyAlignment="1" applyProtection="1">
      <alignment horizontal="center" vertical="center" wrapText="1"/>
      <protection locked="0"/>
    </xf>
    <xf numFmtId="0" fontId="8" fillId="0" borderId="1" xfId="30" applyFont="1" applyFill="1" applyAlignment="1" applyProtection="1">
      <alignment horizontal="right"/>
      <protection locked="0"/>
    </xf>
    <xf numFmtId="0" fontId="0" fillId="0" borderId="0" xfId="0" applyAlignment="1">
      <alignment horizontal="right"/>
    </xf>
    <xf numFmtId="0" fontId="0" fillId="0" borderId="9" xfId="0" applyBorder="1" applyAlignment="1">
      <alignment horizontal="center"/>
    </xf>
    <xf numFmtId="0" fontId="0" fillId="0" borderId="10" xfId="0" applyBorder="1" applyAlignment="1">
      <alignment horizontal="center"/>
    </xf>
    <xf numFmtId="0" fontId="9" fillId="0" borderId="12" xfId="5" applyNumberFormat="1" applyFont="1" applyFill="1" applyBorder="1" applyProtection="1">
      <alignment horizontal="center" vertical="center" wrapText="1"/>
    </xf>
    <xf numFmtId="0" fontId="0" fillId="0" borderId="13" xfId="0" applyBorder="1" applyAlignment="1">
      <alignment horizontal="center"/>
    </xf>
    <xf numFmtId="0" fontId="0" fillId="0" borderId="13" xfId="0" applyBorder="1" applyAlignment="1">
      <alignment horizontal="center" vertical="center"/>
    </xf>
    <xf numFmtId="0" fontId="8" fillId="0" borderId="1" xfId="30" applyFont="1" applyFill="1" applyAlignment="1" applyProtection="1">
      <alignment horizontal="right" wrapText="1"/>
      <protection locked="0"/>
    </xf>
    <xf numFmtId="164" fontId="9" fillId="0" borderId="2" xfId="5" applyNumberFormat="1" applyFont="1" applyFill="1" applyAlignment="1" applyProtection="1">
      <alignment horizontal="center" vertical="center" wrapText="1"/>
    </xf>
    <xf numFmtId="164" fontId="11" fillId="0" borderId="2" xfId="5" applyNumberFormat="1" applyFont="1" applyFill="1" applyAlignment="1" applyProtection="1">
      <alignment horizontal="center" vertical="top" wrapText="1"/>
    </xf>
    <xf numFmtId="164" fontId="9" fillId="0" borderId="2" xfId="5" applyNumberFormat="1" applyFont="1" applyFill="1" applyAlignment="1" applyProtection="1">
      <alignment horizontal="center" vertical="top" wrapText="1"/>
    </xf>
    <xf numFmtId="0" fontId="8" fillId="0" borderId="1" xfId="30" applyFont="1" applyFill="1" applyAlignment="1" applyProtection="1">
      <alignment wrapText="1"/>
      <protection locked="0"/>
    </xf>
    <xf numFmtId="0" fontId="8" fillId="0" borderId="1" xfId="0" applyFont="1" applyBorder="1" applyAlignment="1">
      <alignment wrapText="1"/>
    </xf>
    <xf numFmtId="0" fontId="12" fillId="0" borderId="1" xfId="0" applyFont="1" applyFill="1" applyBorder="1" applyAlignment="1" applyProtection="1">
      <alignment vertical="center" wrapText="1"/>
      <protection locked="0"/>
    </xf>
    <xf numFmtId="164" fontId="11" fillId="0" borderId="2" xfId="5" applyNumberFormat="1" applyFont="1" applyFill="1" applyAlignment="1" applyProtection="1">
      <alignment horizontal="center" wrapText="1"/>
    </xf>
    <xf numFmtId="164" fontId="11" fillId="0" borderId="2" xfId="8" applyNumberFormat="1" applyFont="1" applyFill="1" applyAlignment="1" applyProtection="1">
      <alignment horizontal="center" shrinkToFit="1"/>
    </xf>
    <xf numFmtId="164" fontId="9" fillId="0" borderId="2" xfId="8" applyNumberFormat="1" applyFont="1" applyFill="1" applyAlignment="1" applyProtection="1">
      <alignment horizontal="center" shrinkToFit="1"/>
    </xf>
    <xf numFmtId="164" fontId="9" fillId="0" borderId="2" xfId="5" applyNumberFormat="1" applyFont="1" applyFill="1" applyAlignment="1" applyProtection="1">
      <alignment horizontal="center" wrapText="1"/>
    </xf>
    <xf numFmtId="164" fontId="14" fillId="0" borderId="2" xfId="8" applyNumberFormat="1" applyFont="1" applyFill="1" applyAlignment="1" applyProtection="1">
      <alignment horizontal="center" shrinkToFit="1"/>
    </xf>
    <xf numFmtId="164" fontId="9" fillId="0" borderId="5" xfId="8" applyNumberFormat="1" applyFont="1" applyFill="1" applyBorder="1" applyAlignment="1" applyProtection="1">
      <alignment horizontal="center" shrinkToFit="1"/>
    </xf>
    <xf numFmtId="164" fontId="9" fillId="0" borderId="6" xfId="8" applyNumberFormat="1" applyFont="1" applyFill="1" applyBorder="1" applyAlignment="1" applyProtection="1">
      <alignment horizontal="center" shrinkToFit="1"/>
    </xf>
    <xf numFmtId="164" fontId="9" fillId="0" borderId="4" xfId="8" applyNumberFormat="1" applyFont="1" applyFill="1" applyBorder="1" applyAlignment="1" applyProtection="1">
      <alignment horizontal="center" shrinkToFit="1"/>
    </xf>
    <xf numFmtId="164" fontId="11" fillId="0" borderId="4" xfId="8" applyNumberFormat="1" applyFont="1" applyFill="1" applyBorder="1" applyAlignment="1" applyProtection="1">
      <alignment horizontal="center" shrinkToFit="1"/>
    </xf>
    <xf numFmtId="164" fontId="13" fillId="5" borderId="2" xfId="5" applyNumberFormat="1" applyFont="1" applyFill="1" applyAlignment="1" applyProtection="1">
      <alignment horizontal="center" vertical="top" wrapText="1"/>
    </xf>
    <xf numFmtId="164" fontId="9" fillId="5" borderId="2" xfId="5" applyNumberFormat="1" applyFont="1" applyFill="1" applyAlignment="1" applyProtection="1">
      <alignment horizontal="center" vertical="top" wrapText="1"/>
    </xf>
    <xf numFmtId="0" fontId="9" fillId="0" borderId="8" xfId="5" applyNumberFormat="1" applyFont="1" applyFill="1" applyBorder="1" applyAlignment="1" applyProtection="1">
      <alignment horizontal="center" vertical="center" wrapText="1"/>
    </xf>
    <xf numFmtId="0" fontId="9" fillId="0" borderId="11" xfId="5" applyNumberFormat="1" applyFont="1" applyFill="1" applyBorder="1" applyAlignment="1" applyProtection="1">
      <alignment horizontal="center" vertical="center" wrapText="1"/>
    </xf>
    <xf numFmtId="0" fontId="9" fillId="0" borderId="1" xfId="4" applyNumberFormat="1" applyFont="1" applyFill="1" applyProtection="1">
      <alignment horizontal="right"/>
    </xf>
    <xf numFmtId="0" fontId="9" fillId="0" borderId="1" xfId="4" applyFont="1" applyFill="1">
      <alignment horizontal="right"/>
    </xf>
    <xf numFmtId="0" fontId="9" fillId="0" borderId="1" xfId="13" applyNumberFormat="1" applyFont="1" applyFill="1" applyProtection="1">
      <alignment horizontal="left" wrapText="1"/>
    </xf>
    <xf numFmtId="0" fontId="9" fillId="0" borderId="1" xfId="13" applyFont="1" applyFill="1">
      <alignment horizontal="left" wrapText="1"/>
    </xf>
    <xf numFmtId="0" fontId="9" fillId="0" borderId="4" xfId="5" applyNumberFormat="1" applyFont="1" applyFill="1" applyBorder="1" applyAlignment="1" applyProtection="1">
      <alignment horizontal="center" vertical="center" wrapText="1"/>
    </xf>
    <xf numFmtId="0" fontId="0" fillId="0" borderId="4" xfId="0" applyBorder="1" applyAlignment="1"/>
    <xf numFmtId="0" fontId="0" fillId="0" borderId="4" xfId="0" applyBorder="1" applyAlignment="1">
      <alignment horizontal="center"/>
    </xf>
    <xf numFmtId="0" fontId="9" fillId="0" borderId="4" xfId="2" applyNumberFormat="1" applyFont="1" applyBorder="1" applyAlignment="1" applyProtection="1">
      <alignment horizontal="center" vertical="center" wrapText="1"/>
    </xf>
    <xf numFmtId="0" fontId="8" fillId="0" borderId="1" xfId="0" applyFont="1" applyBorder="1" applyAlignment="1">
      <alignment horizontal="right" vertical="top"/>
    </xf>
    <xf numFmtId="0" fontId="16" fillId="0" borderId="1" xfId="0" applyFont="1" applyBorder="1" applyAlignment="1">
      <alignment horizontal="right" vertical="top"/>
    </xf>
    <xf numFmtId="0" fontId="10" fillId="0" borderId="1" xfId="3" applyNumberFormat="1" applyFont="1" applyFill="1" applyProtection="1">
      <alignment horizontal="center"/>
    </xf>
    <xf numFmtId="0" fontId="10" fillId="0" borderId="1" xfId="3" applyFont="1" applyFill="1">
      <alignment horizontal="center"/>
    </xf>
    <xf numFmtId="0" fontId="12" fillId="0" borderId="1" xfId="0" applyFont="1" applyFill="1" applyBorder="1" applyAlignment="1" applyProtection="1">
      <alignment horizontal="center" vertical="center" wrapText="1"/>
      <protection locked="0"/>
    </xf>
    <xf numFmtId="0" fontId="9" fillId="0" borderId="1" xfId="13" applyNumberFormat="1" applyFont="1" applyFill="1" applyAlignment="1" applyProtection="1">
      <alignment horizontal="right" wrapText="1"/>
    </xf>
    <xf numFmtId="0" fontId="9" fillId="0" borderId="1" xfId="13" applyFont="1" applyFill="1" applyAlignment="1">
      <alignment horizontal="right" wrapText="1"/>
    </xf>
    <xf numFmtId="49" fontId="9" fillId="0" borderId="4" xfId="5" applyNumberFormat="1" applyFont="1" applyFill="1" applyBorder="1" applyAlignment="1" applyProtection="1">
      <alignment horizontal="center" vertical="center" wrapText="1"/>
    </xf>
    <xf numFmtId="0" fontId="8" fillId="0" borderId="1" xfId="0" applyFont="1" applyFill="1" applyBorder="1" applyAlignment="1">
      <alignment horizontal="right" vertical="top"/>
    </xf>
    <xf numFmtId="0" fontId="12" fillId="0" borderId="1" xfId="0" applyNumberFormat="1" applyFont="1" applyFill="1" applyBorder="1" applyAlignment="1" applyProtection="1">
      <alignment horizontal="center" vertical="center" wrapText="1"/>
      <protection locked="0"/>
    </xf>
  </cellXfs>
  <cellStyles count="31">
    <cellStyle name="br" xfId="16"/>
    <cellStyle name="col" xfId="15"/>
    <cellStyle name="st24" xfId="11"/>
    <cellStyle name="st25" xfId="12"/>
    <cellStyle name="st26" xfId="8"/>
    <cellStyle name="st27" xfId="9"/>
    <cellStyle name="style0" xfId="17"/>
    <cellStyle name="td" xfId="18"/>
    <cellStyle name="tr" xfId="14"/>
    <cellStyle name="xl21" xfId="19"/>
    <cellStyle name="xl22" xfId="5"/>
    <cellStyle name="xl23" xfId="2"/>
    <cellStyle name="xl24" xfId="20"/>
    <cellStyle name="xl25" xfId="21"/>
    <cellStyle name="xl26" xfId="1"/>
    <cellStyle name="xl27" xfId="10"/>
    <cellStyle name="xl28" xfId="22"/>
    <cellStyle name="xl29" xfId="23"/>
    <cellStyle name="xl30" xfId="3"/>
    <cellStyle name="xl31" xfId="4"/>
    <cellStyle name="xl32" xfId="13"/>
    <cellStyle name="xl33" xfId="6"/>
    <cellStyle name="xl34" xfId="24"/>
    <cellStyle name="xl35" xfId="7"/>
    <cellStyle name="xl36" xfId="25"/>
    <cellStyle name="xl37" xfId="26"/>
    <cellStyle name="xl38" xfId="27"/>
    <cellStyle name="xl39" xfId="28"/>
    <cellStyle name="xl61" xfId="29"/>
    <cellStyle name="Обычный" xfId="0" builtinId="0"/>
    <cellStyle name="Обычный 2" xfId="3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codeName="Лист1">
    <pageSetUpPr fitToPage="1"/>
  </sheetPr>
  <dimension ref="A1:H539"/>
  <sheetViews>
    <sheetView showGridLines="0" tabSelected="1" zoomScaleSheetLayoutView="100" workbookViewId="0">
      <selection activeCell="H13" sqref="H13"/>
    </sheetView>
  </sheetViews>
  <sheetFormatPr defaultColWidth="9.140625" defaultRowHeight="15" outlineLevelRow="6"/>
  <cols>
    <col min="1" max="1" width="7.7109375" style="20" customWidth="1"/>
    <col min="2" max="2" width="53.85546875" style="20" customWidth="1"/>
    <col min="3" max="5" width="11.7109375" style="34" customWidth="1"/>
    <col min="6" max="6" width="9.140625" style="21" customWidth="1"/>
    <col min="7" max="16384" width="9.140625" style="21"/>
  </cols>
  <sheetData>
    <row r="1" spans="1:8">
      <c r="B1" s="97"/>
      <c r="C1" s="98"/>
      <c r="D1" s="86"/>
      <c r="E1" s="86" t="s">
        <v>804</v>
      </c>
      <c r="F1" s="98"/>
    </row>
    <row r="2" spans="1:8">
      <c r="B2" s="97"/>
      <c r="C2" s="98"/>
      <c r="D2" s="86"/>
      <c r="E2" s="86" t="s">
        <v>801</v>
      </c>
    </row>
    <row r="3" spans="1:8">
      <c r="B3" s="93"/>
      <c r="C3" s="98"/>
      <c r="D3" s="86"/>
      <c r="E3" s="86" t="s">
        <v>802</v>
      </c>
    </row>
    <row r="4" spans="1:8">
      <c r="B4" s="121" t="s">
        <v>807</v>
      </c>
      <c r="C4" s="121"/>
      <c r="D4" s="121"/>
      <c r="E4" s="121"/>
    </row>
    <row r="5" spans="1:8">
      <c r="B5" s="121" t="s">
        <v>803</v>
      </c>
      <c r="C5" s="122"/>
      <c r="D5" s="122"/>
      <c r="E5" s="122"/>
    </row>
    <row r="6" spans="1:8">
      <c r="B6" s="121" t="s">
        <v>805</v>
      </c>
      <c r="C6" s="122"/>
      <c r="D6" s="122"/>
      <c r="E6" s="122"/>
    </row>
    <row r="7" spans="1:8">
      <c r="B7" s="121" t="s">
        <v>806</v>
      </c>
      <c r="C7" s="122"/>
      <c r="D7" s="122"/>
      <c r="E7" s="122"/>
    </row>
    <row r="8" spans="1:8">
      <c r="B8" s="86"/>
      <c r="C8" s="86"/>
      <c r="D8" s="86"/>
      <c r="E8" s="86"/>
    </row>
    <row r="9" spans="1:8">
      <c r="B9" s="86"/>
      <c r="C9" s="86"/>
      <c r="D9" s="87"/>
      <c r="E9" s="87"/>
    </row>
    <row r="10" spans="1:8">
      <c r="B10" s="86"/>
      <c r="C10" s="86"/>
      <c r="D10" s="87"/>
      <c r="E10" s="87"/>
    </row>
    <row r="11" spans="1:8">
      <c r="B11" s="86"/>
      <c r="C11" s="86"/>
      <c r="D11" s="87"/>
      <c r="E11" s="87"/>
    </row>
    <row r="12" spans="1:8" ht="15.75" customHeight="1">
      <c r="A12" s="99" t="s">
        <v>799</v>
      </c>
      <c r="B12" s="99"/>
      <c r="C12" s="99"/>
      <c r="D12" s="99"/>
      <c r="E12" s="99"/>
      <c r="F12" s="99"/>
      <c r="G12" s="99"/>
      <c r="H12" s="99"/>
    </row>
    <row r="13" spans="1:8" ht="72.75" customHeight="1">
      <c r="A13" s="130" t="s">
        <v>808</v>
      </c>
      <c r="B13" s="130"/>
      <c r="C13" s="130"/>
      <c r="D13" s="130"/>
      <c r="E13" s="130"/>
      <c r="F13" s="85"/>
      <c r="G13" s="85"/>
      <c r="H13" s="85"/>
    </row>
    <row r="14" spans="1:8" ht="15.75" customHeight="1">
      <c r="A14" s="130"/>
      <c r="B14" s="130"/>
      <c r="C14" s="130"/>
      <c r="D14" s="130"/>
      <c r="E14" s="130"/>
      <c r="F14" s="2"/>
    </row>
    <row r="15" spans="1:8" ht="12" customHeight="1">
      <c r="B15" s="113"/>
      <c r="C15" s="114"/>
      <c r="D15" s="114"/>
      <c r="E15" s="114"/>
      <c r="F15" s="2"/>
    </row>
    <row r="16" spans="1:8" ht="15" customHeight="1">
      <c r="A16" s="111" t="s">
        <v>525</v>
      </c>
      <c r="B16" s="117" t="s">
        <v>528</v>
      </c>
      <c r="C16" s="117" t="s">
        <v>778</v>
      </c>
      <c r="D16" s="117" t="s">
        <v>779</v>
      </c>
      <c r="E16" s="120" t="s">
        <v>780</v>
      </c>
      <c r="F16" s="2"/>
    </row>
    <row r="17" spans="1:7" ht="42.75" customHeight="1">
      <c r="A17" s="112"/>
      <c r="B17" s="117"/>
      <c r="C17" s="119"/>
      <c r="D17" s="119"/>
      <c r="E17" s="119"/>
      <c r="F17" s="2"/>
    </row>
    <row r="18" spans="1:7" ht="15.75" customHeight="1">
      <c r="A18" s="90"/>
      <c r="B18" s="118"/>
      <c r="C18" s="119"/>
      <c r="D18" s="119"/>
      <c r="E18" s="119"/>
      <c r="F18" s="2"/>
    </row>
    <row r="19" spans="1:7" ht="15.75" customHeight="1">
      <c r="A19" s="54">
        <v>1</v>
      </c>
      <c r="B19" s="92">
        <v>2</v>
      </c>
      <c r="C19" s="91">
        <v>3</v>
      </c>
      <c r="D19" s="91">
        <v>4</v>
      </c>
      <c r="E19" s="91">
        <v>5</v>
      </c>
      <c r="F19" s="2"/>
    </row>
    <row r="20" spans="1:7" s="26" customFormat="1" ht="15.75" customHeight="1">
      <c r="A20" s="24"/>
      <c r="B20" s="25" t="s">
        <v>537</v>
      </c>
      <c r="C20" s="100">
        <f>C21+C133+C169+C235+C321+C422+C443+C493+C526+C319</f>
        <v>834346.29999999993</v>
      </c>
      <c r="D20" s="100">
        <f>D21+D133+D169+D235+D321+D422+D443+D493+D526+D319</f>
        <v>523709.50000000006</v>
      </c>
      <c r="E20" s="100">
        <f>D20/C20*100</f>
        <v>62.768840707989007</v>
      </c>
      <c r="F20" s="13"/>
    </row>
    <row r="21" spans="1:7" s="26" customFormat="1">
      <c r="A21" s="18" t="s">
        <v>1</v>
      </c>
      <c r="B21" s="19" t="s">
        <v>251</v>
      </c>
      <c r="C21" s="101">
        <f>C22+C28+C42+C48+C58+C63+C57</f>
        <v>90302.799999999988</v>
      </c>
      <c r="D21" s="101">
        <f t="shared" ref="D21" si="0">D22+D28+D42+D48+D58+D63+D57</f>
        <v>62398.799999999988</v>
      </c>
      <c r="E21" s="100">
        <f t="shared" ref="E21:E84" si="1">D21/C21*100</f>
        <v>69.099518508839139</v>
      </c>
      <c r="F21" s="4"/>
    </row>
    <row r="22" spans="1:7" ht="25.5" outlineLevel="1">
      <c r="A22" s="14" t="s">
        <v>12</v>
      </c>
      <c r="B22" s="16" t="s">
        <v>262</v>
      </c>
      <c r="C22" s="102">
        <f>'№ 5ведомственная'!F30</f>
        <v>2153.4</v>
      </c>
      <c r="D22" s="102">
        <f>'№ 5ведомственная'!G30</f>
        <v>1519.1</v>
      </c>
      <c r="E22" s="103">
        <f t="shared" si="1"/>
        <v>70.544255595801985</v>
      </c>
      <c r="F22" s="2"/>
    </row>
    <row r="23" spans="1:7" ht="51" hidden="1" outlineLevel="2">
      <c r="A23" s="14" t="s">
        <v>12</v>
      </c>
      <c r="B23" s="16" t="s">
        <v>263</v>
      </c>
      <c r="C23" s="102">
        <f>C24</f>
        <v>2153.4</v>
      </c>
      <c r="D23" s="102">
        <f t="shared" ref="D23:D26" si="2">D24</f>
        <v>1519.1</v>
      </c>
      <c r="E23" s="103">
        <f t="shared" si="1"/>
        <v>70.544255595801985</v>
      </c>
      <c r="F23" s="2"/>
      <c r="G23" s="27"/>
    </row>
    <row r="24" spans="1:7" ht="25.5" hidden="1" outlineLevel="3">
      <c r="A24" s="14" t="s">
        <v>12</v>
      </c>
      <c r="B24" s="16" t="s">
        <v>311</v>
      </c>
      <c r="C24" s="102">
        <f>C25</f>
        <v>2153.4</v>
      </c>
      <c r="D24" s="102">
        <f t="shared" si="2"/>
        <v>1519.1</v>
      </c>
      <c r="E24" s="103">
        <f t="shared" si="1"/>
        <v>70.544255595801985</v>
      </c>
      <c r="F24" s="2"/>
    </row>
    <row r="25" spans="1:7" ht="25.5" hidden="1" outlineLevel="4">
      <c r="A25" s="14" t="s">
        <v>12</v>
      </c>
      <c r="B25" s="16" t="s">
        <v>312</v>
      </c>
      <c r="C25" s="102">
        <f>C26</f>
        <v>2153.4</v>
      </c>
      <c r="D25" s="102">
        <f t="shared" si="2"/>
        <v>1519.1</v>
      </c>
      <c r="E25" s="103">
        <f t="shared" si="1"/>
        <v>70.544255595801985</v>
      </c>
      <c r="F25" s="2"/>
    </row>
    <row r="26" spans="1:7" hidden="1" outlineLevel="5">
      <c r="A26" s="14" t="s">
        <v>12</v>
      </c>
      <c r="B26" s="16" t="s">
        <v>313</v>
      </c>
      <c r="C26" s="102">
        <f>C27</f>
        <v>2153.4</v>
      </c>
      <c r="D26" s="102">
        <f t="shared" si="2"/>
        <v>1519.1</v>
      </c>
      <c r="E26" s="103">
        <f t="shared" si="1"/>
        <v>70.544255595801985</v>
      </c>
      <c r="F26" s="2"/>
    </row>
    <row r="27" spans="1:7" ht="51" hidden="1" outlineLevel="6">
      <c r="A27" s="14" t="s">
        <v>12</v>
      </c>
      <c r="B27" s="16" t="s">
        <v>305</v>
      </c>
      <c r="C27" s="102">
        <f>'№ 5ведомственная'!F35</f>
        <v>2153.4</v>
      </c>
      <c r="D27" s="102">
        <f>'№ 5ведомственная'!G35</f>
        <v>1519.1</v>
      </c>
      <c r="E27" s="103">
        <f t="shared" si="1"/>
        <v>70.544255595801985</v>
      </c>
      <c r="F27" s="2"/>
    </row>
    <row r="28" spans="1:7" ht="38.25" outlineLevel="1" collapsed="1">
      <c r="A28" s="14" t="s">
        <v>17</v>
      </c>
      <c r="B28" s="16" t="s">
        <v>264</v>
      </c>
      <c r="C28" s="102">
        <f>'№ 5ведомственная'!F36</f>
        <v>46887.299999999996</v>
      </c>
      <c r="D28" s="102">
        <f>'№ 5ведомственная'!G36</f>
        <v>32845.5</v>
      </c>
      <c r="E28" s="103">
        <f t="shared" si="1"/>
        <v>70.05201835038487</v>
      </c>
      <c r="F28" s="2"/>
    </row>
    <row r="29" spans="1:7" ht="51" hidden="1" outlineLevel="2">
      <c r="A29" s="14" t="s">
        <v>17</v>
      </c>
      <c r="B29" s="16" t="s">
        <v>263</v>
      </c>
      <c r="C29" s="102" t="e">
        <f>C30+C35</f>
        <v>#REF!</v>
      </c>
      <c r="D29" s="102" t="e">
        <f>D30+D35</f>
        <v>#REF!</v>
      </c>
      <c r="E29" s="103" t="e">
        <f t="shared" si="1"/>
        <v>#REF!</v>
      </c>
      <c r="F29" s="2"/>
    </row>
    <row r="30" spans="1:7" ht="51" hidden="1" outlineLevel="3">
      <c r="A30" s="14" t="s">
        <v>17</v>
      </c>
      <c r="B30" s="16" t="s">
        <v>314</v>
      </c>
      <c r="C30" s="102">
        <f t="shared" ref="C30:D31" si="3">C31</f>
        <v>371.2</v>
      </c>
      <c r="D30" s="102">
        <f t="shared" si="3"/>
        <v>247.70000000000002</v>
      </c>
      <c r="E30" s="103">
        <f t="shared" si="1"/>
        <v>66.729525862068968</v>
      </c>
      <c r="F30" s="2"/>
    </row>
    <row r="31" spans="1:7" ht="63.75" hidden="1" outlineLevel="4">
      <c r="A31" s="14" t="s">
        <v>17</v>
      </c>
      <c r="B31" s="16" t="s">
        <v>315</v>
      </c>
      <c r="C31" s="102">
        <f t="shared" si="3"/>
        <v>371.2</v>
      </c>
      <c r="D31" s="102">
        <f t="shared" si="3"/>
        <v>247.70000000000002</v>
      </c>
      <c r="E31" s="103">
        <f t="shared" si="1"/>
        <v>66.729525862068968</v>
      </c>
      <c r="F31" s="2"/>
    </row>
    <row r="32" spans="1:7" ht="38.25" hidden="1" outlineLevel="5">
      <c r="A32" s="14" t="s">
        <v>17</v>
      </c>
      <c r="B32" s="16" t="s">
        <v>316</v>
      </c>
      <c r="C32" s="102">
        <f>C33+C34</f>
        <v>371.2</v>
      </c>
      <c r="D32" s="102">
        <f>D33+D34</f>
        <v>247.70000000000002</v>
      </c>
      <c r="E32" s="103">
        <f t="shared" si="1"/>
        <v>66.729525862068968</v>
      </c>
      <c r="F32" s="2"/>
    </row>
    <row r="33" spans="1:6" ht="51" hidden="1" outlineLevel="6">
      <c r="A33" s="14" t="s">
        <v>17</v>
      </c>
      <c r="B33" s="16" t="s">
        <v>305</v>
      </c>
      <c r="C33" s="102">
        <f>'№ 5ведомственная'!F41</f>
        <v>304.89999999999998</v>
      </c>
      <c r="D33" s="102">
        <f>'№ 5ведомственная'!G41</f>
        <v>232.8</v>
      </c>
      <c r="E33" s="103">
        <f t="shared" si="1"/>
        <v>76.352902591013461</v>
      </c>
      <c r="F33" s="2"/>
    </row>
    <row r="34" spans="1:6" ht="25.5" hidden="1" outlineLevel="6">
      <c r="A34" s="14" t="s">
        <v>17</v>
      </c>
      <c r="B34" s="16" t="s">
        <v>306</v>
      </c>
      <c r="C34" s="102">
        <f>'№ 5ведомственная'!F42</f>
        <v>66.3</v>
      </c>
      <c r="D34" s="102">
        <f>'№ 5ведомственная'!G42</f>
        <v>14.9</v>
      </c>
      <c r="E34" s="103">
        <f t="shared" si="1"/>
        <v>22.473604826546005</v>
      </c>
      <c r="F34" s="2"/>
    </row>
    <row r="35" spans="1:6" ht="25.5" hidden="1" outlineLevel="3">
      <c r="A35" s="14" t="s">
        <v>17</v>
      </c>
      <c r="B35" s="16" t="s">
        <v>311</v>
      </c>
      <c r="C35" s="102" t="e">
        <f t="shared" ref="C35:D36" si="4">C36</f>
        <v>#REF!</v>
      </c>
      <c r="D35" s="102" t="e">
        <f t="shared" si="4"/>
        <v>#REF!</v>
      </c>
      <c r="E35" s="103" t="e">
        <f t="shared" si="1"/>
        <v>#REF!</v>
      </c>
      <c r="F35" s="2"/>
    </row>
    <row r="36" spans="1:6" ht="25.5" hidden="1" outlineLevel="4">
      <c r="A36" s="14" t="s">
        <v>17</v>
      </c>
      <c r="B36" s="16" t="s">
        <v>312</v>
      </c>
      <c r="C36" s="102" t="e">
        <f t="shared" si="4"/>
        <v>#REF!</v>
      </c>
      <c r="D36" s="102" t="e">
        <f t="shared" si="4"/>
        <v>#REF!</v>
      </c>
      <c r="E36" s="103" t="e">
        <f t="shared" si="1"/>
        <v>#REF!</v>
      </c>
      <c r="F36" s="2"/>
    </row>
    <row r="37" spans="1:6" ht="51" hidden="1" outlineLevel="5">
      <c r="A37" s="14" t="s">
        <v>17</v>
      </c>
      <c r="B37" s="16" t="s">
        <v>318</v>
      </c>
      <c r="C37" s="102" t="e">
        <f>C38+C39+C40+C41</f>
        <v>#REF!</v>
      </c>
      <c r="D37" s="102" t="e">
        <f>D38+D39+D40+D41</f>
        <v>#REF!</v>
      </c>
      <c r="E37" s="103" t="e">
        <f t="shared" si="1"/>
        <v>#REF!</v>
      </c>
      <c r="F37" s="2"/>
    </row>
    <row r="38" spans="1:6" ht="51" hidden="1" outlineLevel="6">
      <c r="A38" s="14" t="s">
        <v>17</v>
      </c>
      <c r="B38" s="16" t="s">
        <v>305</v>
      </c>
      <c r="C38" s="102">
        <f>'№ 5ведомственная'!F46</f>
        <v>39854.199999999997</v>
      </c>
      <c r="D38" s="102">
        <f>'№ 5ведомственная'!G46</f>
        <v>28177.7</v>
      </c>
      <c r="E38" s="103">
        <f t="shared" si="1"/>
        <v>70.701958639240033</v>
      </c>
      <c r="F38" s="2"/>
    </row>
    <row r="39" spans="1:6" ht="25.5" hidden="1" outlineLevel="6">
      <c r="A39" s="14" t="s">
        <v>17</v>
      </c>
      <c r="B39" s="16" t="s">
        <v>306</v>
      </c>
      <c r="C39" s="102">
        <f>'№ 5ведомственная'!F47</f>
        <v>6558</v>
      </c>
      <c r="D39" s="102">
        <f>'№ 5ведомственная'!G47</f>
        <v>4315.6000000000004</v>
      </c>
      <c r="E39" s="103">
        <f t="shared" si="1"/>
        <v>65.806648368405007</v>
      </c>
      <c r="F39" s="2"/>
    </row>
    <row r="40" spans="1:6" hidden="1" outlineLevel="6">
      <c r="A40" s="14" t="s">
        <v>17</v>
      </c>
      <c r="B40" s="16" t="s">
        <v>317</v>
      </c>
      <c r="C40" s="102" t="e">
        <f>'№ 5ведомственная'!#REF!</f>
        <v>#REF!</v>
      </c>
      <c r="D40" s="102" t="e">
        <f>'№ 5ведомственная'!#REF!</f>
        <v>#REF!</v>
      </c>
      <c r="E40" s="103" t="e">
        <f t="shared" si="1"/>
        <v>#REF!</v>
      </c>
      <c r="F40" s="2"/>
    </row>
    <row r="41" spans="1:6" hidden="1" outlineLevel="6">
      <c r="A41" s="14" t="s">
        <v>17</v>
      </c>
      <c r="B41" s="16" t="s">
        <v>307</v>
      </c>
      <c r="C41" s="102">
        <f>'№ 5ведомственная'!F48</f>
        <v>103.9</v>
      </c>
      <c r="D41" s="102">
        <f>'№ 5ведомственная'!G48</f>
        <v>104.5</v>
      </c>
      <c r="E41" s="103">
        <f t="shared" si="1"/>
        <v>100.57747834456208</v>
      </c>
      <c r="F41" s="2"/>
    </row>
    <row r="42" spans="1:6" outlineLevel="1" collapsed="1">
      <c r="A42" s="14" t="s">
        <v>23</v>
      </c>
      <c r="B42" s="16" t="s">
        <v>265</v>
      </c>
      <c r="C42" s="102">
        <f>'№ 5ведомственная'!F49</f>
        <v>3.5</v>
      </c>
      <c r="D42" s="102">
        <f>'№ 5ведомственная'!G49</f>
        <v>0</v>
      </c>
      <c r="E42" s="103">
        <f t="shared" si="1"/>
        <v>0</v>
      </c>
      <c r="F42" s="2"/>
    </row>
    <row r="43" spans="1:6" ht="51" hidden="1" outlineLevel="2">
      <c r="A43" s="14" t="s">
        <v>23</v>
      </c>
      <c r="B43" s="16" t="s">
        <v>263</v>
      </c>
      <c r="C43" s="102">
        <f>C44</f>
        <v>0</v>
      </c>
      <c r="D43" s="102">
        <f t="shared" ref="D43:D46" si="5">D44</f>
        <v>0</v>
      </c>
      <c r="E43" s="103" t="e">
        <f t="shared" si="1"/>
        <v>#DIV/0!</v>
      </c>
      <c r="F43" s="2"/>
    </row>
    <row r="44" spans="1:6" ht="51" hidden="1" outlineLevel="3">
      <c r="A44" s="14" t="s">
        <v>23</v>
      </c>
      <c r="B44" s="16" t="s">
        <v>314</v>
      </c>
      <c r="C44" s="102">
        <f>C45</f>
        <v>0</v>
      </c>
      <c r="D44" s="102">
        <f t="shared" si="5"/>
        <v>0</v>
      </c>
      <c r="E44" s="103" t="e">
        <f t="shared" si="1"/>
        <v>#DIV/0!</v>
      </c>
      <c r="F44" s="2"/>
    </row>
    <row r="45" spans="1:6" ht="63.75" hidden="1" outlineLevel="4">
      <c r="A45" s="14" t="s">
        <v>23</v>
      </c>
      <c r="B45" s="16" t="s">
        <v>315</v>
      </c>
      <c r="C45" s="102">
        <f>C46</f>
        <v>0</v>
      </c>
      <c r="D45" s="102">
        <f t="shared" si="5"/>
        <v>0</v>
      </c>
      <c r="E45" s="103" t="e">
        <f t="shared" si="1"/>
        <v>#DIV/0!</v>
      </c>
      <c r="F45" s="2"/>
    </row>
    <row r="46" spans="1:6" ht="38.25" hidden="1" outlineLevel="5">
      <c r="A46" s="14" t="s">
        <v>23</v>
      </c>
      <c r="B46" s="16" t="s">
        <v>319</v>
      </c>
      <c r="C46" s="102">
        <f>C47</f>
        <v>0</v>
      </c>
      <c r="D46" s="102">
        <f t="shared" si="5"/>
        <v>0</v>
      </c>
      <c r="E46" s="103" t="e">
        <f t="shared" si="1"/>
        <v>#DIV/0!</v>
      </c>
      <c r="F46" s="2"/>
    </row>
    <row r="47" spans="1:6" ht="25.5" hidden="1" outlineLevel="6">
      <c r="A47" s="14" t="s">
        <v>23</v>
      </c>
      <c r="B47" s="16" t="s">
        <v>306</v>
      </c>
      <c r="C47" s="102"/>
      <c r="D47" s="102"/>
      <c r="E47" s="103" t="e">
        <f t="shared" si="1"/>
        <v>#DIV/0!</v>
      </c>
      <c r="F47" s="2"/>
    </row>
    <row r="48" spans="1:6" ht="38.25" outlineLevel="1" collapsed="1">
      <c r="A48" s="14" t="s">
        <v>2</v>
      </c>
      <c r="B48" s="16" t="s">
        <v>260</v>
      </c>
      <c r="C48" s="102">
        <f>'№ 5ведомственная'!F22+'№ 5ведомственная'!F633</f>
        <v>12135.099999999999</v>
      </c>
      <c r="D48" s="102">
        <f>'№ 5ведомственная'!G22+'№ 5ведомственная'!G633</f>
        <v>8019.2999999999993</v>
      </c>
      <c r="E48" s="103">
        <f t="shared" si="1"/>
        <v>66.083509818625302</v>
      </c>
      <c r="F48" s="2"/>
    </row>
    <row r="49" spans="1:6" hidden="1" outlineLevel="2">
      <c r="A49" s="14" t="s">
        <v>2</v>
      </c>
      <c r="B49" s="16" t="s">
        <v>261</v>
      </c>
      <c r="C49" s="102" t="e">
        <f>C50</f>
        <v>#REF!</v>
      </c>
      <c r="D49" s="102" t="e">
        <f>D50</f>
        <v>#REF!</v>
      </c>
      <c r="E49" s="103" t="e">
        <f t="shared" si="1"/>
        <v>#REF!</v>
      </c>
      <c r="F49" s="2"/>
    </row>
    <row r="50" spans="1:6" ht="25.5" hidden="1" outlineLevel="3">
      <c r="A50" s="14" t="s">
        <v>2</v>
      </c>
      <c r="B50" s="16" t="s">
        <v>303</v>
      </c>
      <c r="C50" s="102" t="e">
        <f>C51+C55</f>
        <v>#REF!</v>
      </c>
      <c r="D50" s="102" t="e">
        <f>D51+D55</f>
        <v>#REF!</v>
      </c>
      <c r="E50" s="103" t="e">
        <f t="shared" si="1"/>
        <v>#REF!</v>
      </c>
      <c r="F50" s="2"/>
    </row>
    <row r="51" spans="1:6" ht="25.5" hidden="1" outlineLevel="5">
      <c r="A51" s="14" t="s">
        <v>2</v>
      </c>
      <c r="B51" s="16" t="s">
        <v>304</v>
      </c>
      <c r="C51" s="102" t="e">
        <f>C52+C53+C54</f>
        <v>#REF!</v>
      </c>
      <c r="D51" s="102" t="e">
        <f>D52+D53+D54</f>
        <v>#REF!</v>
      </c>
      <c r="E51" s="103" t="e">
        <f t="shared" si="1"/>
        <v>#REF!</v>
      </c>
      <c r="F51" s="2"/>
    </row>
    <row r="52" spans="1:6" ht="51" hidden="1" outlineLevel="6">
      <c r="A52" s="14" t="s">
        <v>2</v>
      </c>
      <c r="B52" s="16" t="s">
        <v>305</v>
      </c>
      <c r="C52" s="102">
        <f>'№ 5ведомственная'!F26</f>
        <v>10169.9</v>
      </c>
      <c r="D52" s="102">
        <f>'№ 5ведомственная'!G26</f>
        <v>6722.7</v>
      </c>
      <c r="E52" s="103">
        <f t="shared" si="1"/>
        <v>66.103894826891121</v>
      </c>
      <c r="F52" s="2"/>
    </row>
    <row r="53" spans="1:6" ht="25.5" hidden="1" outlineLevel="6">
      <c r="A53" s="14" t="s">
        <v>2</v>
      </c>
      <c r="B53" s="16" t="s">
        <v>306</v>
      </c>
      <c r="C53" s="102">
        <f>'№ 5ведомственная'!F27</f>
        <v>865.8</v>
      </c>
      <c r="D53" s="102">
        <f>'№ 5ведомственная'!G27</f>
        <v>535.4</v>
      </c>
      <c r="E53" s="103">
        <f t="shared" si="1"/>
        <v>61.838761838761833</v>
      </c>
      <c r="F53" s="2"/>
    </row>
    <row r="54" spans="1:6" hidden="1" outlineLevel="6">
      <c r="A54" s="14" t="s">
        <v>2</v>
      </c>
      <c r="B54" s="16" t="s">
        <v>307</v>
      </c>
      <c r="C54" s="102" t="e">
        <f>'№ 5ведомственная'!#REF!</f>
        <v>#REF!</v>
      </c>
      <c r="D54" s="102" t="e">
        <f>'№ 5ведомственная'!#REF!</f>
        <v>#REF!</v>
      </c>
      <c r="E54" s="103" t="e">
        <f t="shared" si="1"/>
        <v>#REF!</v>
      </c>
      <c r="F54" s="2"/>
    </row>
    <row r="55" spans="1:6" hidden="1" outlineLevel="5">
      <c r="A55" s="14" t="s">
        <v>2</v>
      </c>
      <c r="B55" s="16" t="s">
        <v>250</v>
      </c>
      <c r="C55" s="102">
        <f>C56</f>
        <v>1098.4000000000001</v>
      </c>
      <c r="D55" s="102">
        <f>D56</f>
        <v>760.8</v>
      </c>
      <c r="E55" s="103">
        <f t="shared" si="1"/>
        <v>69.264384559359058</v>
      </c>
      <c r="F55" s="2"/>
    </row>
    <row r="56" spans="1:6" ht="51" hidden="1" outlineLevel="6">
      <c r="A56" s="14" t="s">
        <v>2</v>
      </c>
      <c r="B56" s="16" t="s">
        <v>305</v>
      </c>
      <c r="C56" s="102">
        <f>'№ 5ведомственная'!F637</f>
        <v>1098.4000000000001</v>
      </c>
      <c r="D56" s="102">
        <f>'№ 5ведомственная'!G637</f>
        <v>760.8</v>
      </c>
      <c r="E56" s="103">
        <f t="shared" si="1"/>
        <v>69.264384559359058</v>
      </c>
      <c r="F56" s="2"/>
    </row>
    <row r="57" spans="1:6" outlineLevel="6">
      <c r="A57" s="15" t="s">
        <v>684</v>
      </c>
      <c r="B57" s="16" t="s">
        <v>686</v>
      </c>
      <c r="C57" s="102">
        <f>'№ 5ведомственная'!F55</f>
        <v>3358.5</v>
      </c>
      <c r="D57" s="102">
        <f>'№ 5ведомственная'!G55</f>
        <v>3358.5</v>
      </c>
      <c r="E57" s="103">
        <f t="shared" si="1"/>
        <v>100</v>
      </c>
      <c r="F57" s="2"/>
    </row>
    <row r="58" spans="1:6" outlineLevel="1">
      <c r="A58" s="14" t="s">
        <v>25</v>
      </c>
      <c r="B58" s="16" t="s">
        <v>266</v>
      </c>
      <c r="C58" s="102">
        <f>'№ 5ведомственная'!F61</f>
        <v>1000</v>
      </c>
      <c r="D58" s="102">
        <f>'№ 5ведомственная'!G61</f>
        <v>0</v>
      </c>
      <c r="E58" s="103">
        <f t="shared" si="1"/>
        <v>0</v>
      </c>
      <c r="F58" s="2"/>
    </row>
    <row r="59" spans="1:6" hidden="1" outlineLevel="2">
      <c r="A59" s="14" t="s">
        <v>25</v>
      </c>
      <c r="B59" s="16" t="s">
        <v>261</v>
      </c>
      <c r="C59" s="102">
        <f>C60</f>
        <v>1000</v>
      </c>
      <c r="D59" s="102">
        <f t="shared" ref="D59:D61" si="6">D60</f>
        <v>0</v>
      </c>
      <c r="E59" s="103">
        <f t="shared" si="1"/>
        <v>0</v>
      </c>
      <c r="F59" s="2"/>
    </row>
    <row r="60" spans="1:6" hidden="1" outlineLevel="3">
      <c r="A60" s="14" t="s">
        <v>25</v>
      </c>
      <c r="B60" s="16" t="s">
        <v>266</v>
      </c>
      <c r="C60" s="102">
        <f>C61</f>
        <v>1000</v>
      </c>
      <c r="D60" s="102">
        <f t="shared" si="6"/>
        <v>0</v>
      </c>
      <c r="E60" s="103">
        <f t="shared" si="1"/>
        <v>0</v>
      </c>
      <c r="F60" s="2"/>
    </row>
    <row r="61" spans="1:6" ht="25.5" hidden="1" outlineLevel="5">
      <c r="A61" s="14" t="s">
        <v>25</v>
      </c>
      <c r="B61" s="16" t="s">
        <v>320</v>
      </c>
      <c r="C61" s="102">
        <f>C62</f>
        <v>1000</v>
      </c>
      <c r="D61" s="102">
        <f t="shared" si="6"/>
        <v>0</v>
      </c>
      <c r="E61" s="103">
        <f t="shared" si="1"/>
        <v>0</v>
      </c>
      <c r="F61" s="2"/>
    </row>
    <row r="62" spans="1:6" hidden="1" outlineLevel="6">
      <c r="A62" s="14" t="s">
        <v>25</v>
      </c>
      <c r="B62" s="16" t="s">
        <v>307</v>
      </c>
      <c r="C62" s="102">
        <f>'№ 5ведомственная'!F65</f>
        <v>1000</v>
      </c>
      <c r="D62" s="102">
        <f>'№ 5ведомственная'!G65</f>
        <v>0</v>
      </c>
      <c r="E62" s="103">
        <f t="shared" si="1"/>
        <v>0</v>
      </c>
      <c r="F62" s="2"/>
    </row>
    <row r="63" spans="1:6" outlineLevel="1" collapsed="1">
      <c r="A63" s="14" t="s">
        <v>28</v>
      </c>
      <c r="B63" s="16" t="s">
        <v>267</v>
      </c>
      <c r="C63" s="102">
        <f>'№ 5ведомственная'!F66+'№ 5ведомственная'!F369</f>
        <v>24765</v>
      </c>
      <c r="D63" s="102">
        <f>'№ 5ведомственная'!G66+'№ 5ведомственная'!G369</f>
        <v>16656.399999999998</v>
      </c>
      <c r="E63" s="103">
        <f t="shared" si="1"/>
        <v>67.257823541288104</v>
      </c>
      <c r="F63" s="2"/>
    </row>
    <row r="64" spans="1:6" ht="51" hidden="1" outlineLevel="2">
      <c r="A64" s="14" t="s">
        <v>28</v>
      </c>
      <c r="B64" s="16" t="s">
        <v>268</v>
      </c>
      <c r="C64" s="102" t="e">
        <f>C65+C76</f>
        <v>#REF!</v>
      </c>
      <c r="D64" s="102" t="e">
        <f>D65+D76</f>
        <v>#REF!</v>
      </c>
      <c r="E64" s="100" t="e">
        <f t="shared" si="1"/>
        <v>#REF!</v>
      </c>
      <c r="F64" s="2"/>
    </row>
    <row r="65" spans="1:6" ht="25.5" hidden="1" outlineLevel="3">
      <c r="A65" s="14" t="s">
        <v>28</v>
      </c>
      <c r="B65" s="16" t="s">
        <v>321</v>
      </c>
      <c r="C65" s="102" t="e">
        <f>C66+C69</f>
        <v>#REF!</v>
      </c>
      <c r="D65" s="102" t="e">
        <f>D66+D69</f>
        <v>#REF!</v>
      </c>
      <c r="E65" s="100" t="e">
        <f t="shared" si="1"/>
        <v>#REF!</v>
      </c>
      <c r="F65" s="2"/>
    </row>
    <row r="66" spans="1:6" ht="25.5" hidden="1" outlineLevel="4">
      <c r="A66" s="14" t="s">
        <v>28</v>
      </c>
      <c r="B66" s="16" t="s">
        <v>538</v>
      </c>
      <c r="C66" s="102" t="e">
        <f t="shared" ref="C66:D67" si="7">C67</f>
        <v>#REF!</v>
      </c>
      <c r="D66" s="102" t="e">
        <f t="shared" si="7"/>
        <v>#REF!</v>
      </c>
      <c r="E66" s="100" t="e">
        <f t="shared" si="1"/>
        <v>#REF!</v>
      </c>
      <c r="F66" s="2"/>
    </row>
    <row r="67" spans="1:6" ht="25.5" hidden="1" outlineLevel="5">
      <c r="A67" s="14" t="s">
        <v>28</v>
      </c>
      <c r="B67" s="16" t="s">
        <v>322</v>
      </c>
      <c r="C67" s="102" t="e">
        <f t="shared" si="7"/>
        <v>#REF!</v>
      </c>
      <c r="D67" s="102" t="e">
        <f t="shared" si="7"/>
        <v>#REF!</v>
      </c>
      <c r="E67" s="100" t="e">
        <f t="shared" si="1"/>
        <v>#REF!</v>
      </c>
      <c r="F67" s="2"/>
    </row>
    <row r="68" spans="1:6" ht="25.5" hidden="1" outlineLevel="6">
      <c r="A68" s="14" t="s">
        <v>28</v>
      </c>
      <c r="B68" s="16" t="s">
        <v>306</v>
      </c>
      <c r="C68" s="102" t="e">
        <f>'№ 5ведомственная'!#REF!</f>
        <v>#REF!</v>
      </c>
      <c r="D68" s="102" t="e">
        <f>'№ 5ведомственная'!#REF!</f>
        <v>#REF!</v>
      </c>
      <c r="E68" s="100" t="e">
        <f t="shared" si="1"/>
        <v>#REF!</v>
      </c>
      <c r="F68" s="2"/>
    </row>
    <row r="69" spans="1:6" ht="38.25" hidden="1" outlineLevel="4">
      <c r="A69" s="14" t="s">
        <v>28</v>
      </c>
      <c r="B69" s="16" t="s">
        <v>323</v>
      </c>
      <c r="C69" s="102">
        <f>C70+C72+C74</f>
        <v>5360</v>
      </c>
      <c r="D69" s="102">
        <f>D70+D72+D74</f>
        <v>2928.1</v>
      </c>
      <c r="E69" s="100">
        <f t="shared" si="1"/>
        <v>54.628731343283576</v>
      </c>
      <c r="F69" s="2"/>
    </row>
    <row r="70" spans="1:6" ht="38.25" hidden="1" outlineLevel="5">
      <c r="A70" s="14" t="s">
        <v>28</v>
      </c>
      <c r="B70" s="16" t="s">
        <v>324</v>
      </c>
      <c r="C70" s="102">
        <f>C71</f>
        <v>650</v>
      </c>
      <c r="D70" s="102">
        <f>D71</f>
        <v>41</v>
      </c>
      <c r="E70" s="100">
        <f t="shared" si="1"/>
        <v>6.3076923076923075</v>
      </c>
      <c r="F70" s="2"/>
    </row>
    <row r="71" spans="1:6" ht="25.5" hidden="1" outlineLevel="6">
      <c r="A71" s="14" t="s">
        <v>28</v>
      </c>
      <c r="B71" s="16" t="s">
        <v>306</v>
      </c>
      <c r="C71" s="102">
        <f>'№ 5ведомственная'!F74</f>
        <v>650</v>
      </c>
      <c r="D71" s="102">
        <f>'№ 5ведомственная'!G74</f>
        <v>41</v>
      </c>
      <c r="E71" s="100">
        <f t="shared" si="1"/>
        <v>6.3076923076923075</v>
      </c>
      <c r="F71" s="2"/>
    </row>
    <row r="72" spans="1:6" ht="51" hidden="1" outlineLevel="5">
      <c r="A72" s="14" t="s">
        <v>28</v>
      </c>
      <c r="B72" s="16" t="s">
        <v>325</v>
      </c>
      <c r="C72" s="102">
        <f>C73</f>
        <v>850</v>
      </c>
      <c r="D72" s="102">
        <f>D73</f>
        <v>170</v>
      </c>
      <c r="E72" s="100">
        <f t="shared" si="1"/>
        <v>20</v>
      </c>
      <c r="F72" s="2"/>
    </row>
    <row r="73" spans="1:6" ht="25.5" hidden="1" outlineLevel="6">
      <c r="A73" s="14" t="s">
        <v>28</v>
      </c>
      <c r="B73" s="16" t="s">
        <v>306</v>
      </c>
      <c r="C73" s="102">
        <f>'№ 5ведомственная'!F76</f>
        <v>850</v>
      </c>
      <c r="D73" s="102">
        <f>'№ 5ведомственная'!G76</f>
        <v>170</v>
      </c>
      <c r="E73" s="100">
        <f t="shared" si="1"/>
        <v>20</v>
      </c>
      <c r="F73" s="2"/>
    </row>
    <row r="74" spans="1:6" ht="25.5" hidden="1" outlineLevel="5">
      <c r="A74" s="14" t="s">
        <v>28</v>
      </c>
      <c r="B74" s="16" t="s">
        <v>326</v>
      </c>
      <c r="C74" s="102">
        <f>C75</f>
        <v>3860</v>
      </c>
      <c r="D74" s="102">
        <f>D75</f>
        <v>2717.1</v>
      </c>
      <c r="E74" s="100">
        <f t="shared" si="1"/>
        <v>70.391191709844563</v>
      </c>
      <c r="F74" s="2"/>
    </row>
    <row r="75" spans="1:6" ht="25.5" hidden="1" outlineLevel="6">
      <c r="A75" s="14" t="s">
        <v>28</v>
      </c>
      <c r="B75" s="16" t="s">
        <v>306</v>
      </c>
      <c r="C75" s="102">
        <f>'№ 5ведомственная'!F78</f>
        <v>3860</v>
      </c>
      <c r="D75" s="102">
        <f>'№ 5ведомственная'!G78</f>
        <v>2717.1</v>
      </c>
      <c r="E75" s="100">
        <f t="shared" si="1"/>
        <v>70.391191709844563</v>
      </c>
      <c r="F75" s="2"/>
    </row>
    <row r="76" spans="1:6" ht="25.5" hidden="1" outlineLevel="3">
      <c r="A76" s="14" t="s">
        <v>28</v>
      </c>
      <c r="B76" s="16" t="s">
        <v>327</v>
      </c>
      <c r="C76" s="102" t="e">
        <f>C77</f>
        <v>#REF!</v>
      </c>
      <c r="D76" s="102" t="e">
        <f t="shared" ref="D76:D78" si="8">D77</f>
        <v>#REF!</v>
      </c>
      <c r="E76" s="100" t="e">
        <f t="shared" si="1"/>
        <v>#REF!</v>
      </c>
      <c r="F76" s="2"/>
    </row>
    <row r="77" spans="1:6" ht="51" hidden="1" outlineLevel="4">
      <c r="A77" s="14" t="s">
        <v>28</v>
      </c>
      <c r="B77" s="16" t="s">
        <v>328</v>
      </c>
      <c r="C77" s="102" t="e">
        <f>C78</f>
        <v>#REF!</v>
      </c>
      <c r="D77" s="102" t="e">
        <f t="shared" si="8"/>
        <v>#REF!</v>
      </c>
      <c r="E77" s="100" t="e">
        <f t="shared" si="1"/>
        <v>#REF!</v>
      </c>
      <c r="F77" s="2"/>
    </row>
    <row r="78" spans="1:6" ht="25.5" hidden="1" outlineLevel="5">
      <c r="A78" s="14" t="s">
        <v>28</v>
      </c>
      <c r="B78" s="16" t="s">
        <v>329</v>
      </c>
      <c r="C78" s="102" t="e">
        <f>C79</f>
        <v>#REF!</v>
      </c>
      <c r="D78" s="102" t="e">
        <f t="shared" si="8"/>
        <v>#REF!</v>
      </c>
      <c r="E78" s="100" t="e">
        <f t="shared" si="1"/>
        <v>#REF!</v>
      </c>
      <c r="F78" s="2"/>
    </row>
    <row r="79" spans="1:6" ht="25.5" hidden="1" outlineLevel="6">
      <c r="A79" s="14" t="s">
        <v>28</v>
      </c>
      <c r="B79" s="16" t="s">
        <v>306</v>
      </c>
      <c r="C79" s="102" t="e">
        <f>'№ 5ведомственная'!#REF!</f>
        <v>#REF!</v>
      </c>
      <c r="D79" s="102" t="e">
        <f>'№ 5ведомственная'!#REF!</f>
        <v>#REF!</v>
      </c>
      <c r="E79" s="100" t="e">
        <f t="shared" si="1"/>
        <v>#REF!</v>
      </c>
      <c r="F79" s="2"/>
    </row>
    <row r="80" spans="1:6" ht="51" hidden="1" outlineLevel="2">
      <c r="A80" s="14" t="s">
        <v>28</v>
      </c>
      <c r="B80" s="16" t="s">
        <v>263</v>
      </c>
      <c r="C80" s="102" t="e">
        <f>C81+C91</f>
        <v>#REF!</v>
      </c>
      <c r="D80" s="102" t="e">
        <f>D81+D91</f>
        <v>#REF!</v>
      </c>
      <c r="E80" s="100" t="e">
        <f t="shared" si="1"/>
        <v>#REF!</v>
      </c>
      <c r="F80" s="2"/>
    </row>
    <row r="81" spans="1:6" ht="51" hidden="1" outlineLevel="3">
      <c r="A81" s="14" t="s">
        <v>28</v>
      </c>
      <c r="B81" s="16" t="s">
        <v>314</v>
      </c>
      <c r="C81" s="102" t="e">
        <f>C82</f>
        <v>#REF!</v>
      </c>
      <c r="D81" s="102" t="e">
        <f>D82</f>
        <v>#REF!</v>
      </c>
      <c r="E81" s="100" t="e">
        <f t="shared" si="1"/>
        <v>#REF!</v>
      </c>
      <c r="F81" s="2"/>
    </row>
    <row r="82" spans="1:6" ht="63.75" hidden="1" outlineLevel="4">
      <c r="A82" s="14" t="s">
        <v>28</v>
      </c>
      <c r="B82" s="16" t="s">
        <v>315</v>
      </c>
      <c r="C82" s="102" t="e">
        <f>C83+C86+C88</f>
        <v>#REF!</v>
      </c>
      <c r="D82" s="102" t="e">
        <f>D83+D86+D88</f>
        <v>#REF!</v>
      </c>
      <c r="E82" s="100" t="e">
        <f t="shared" si="1"/>
        <v>#REF!</v>
      </c>
      <c r="F82" s="2"/>
    </row>
    <row r="83" spans="1:6" ht="51" hidden="1" outlineLevel="5">
      <c r="A83" s="14" t="s">
        <v>28</v>
      </c>
      <c r="B83" s="16" t="s">
        <v>330</v>
      </c>
      <c r="C83" s="102">
        <f>C84+C85</f>
        <v>159.80000000000001</v>
      </c>
      <c r="D83" s="102">
        <f>D84+D85</f>
        <v>55.5</v>
      </c>
      <c r="E83" s="100">
        <f t="shared" si="1"/>
        <v>34.730913642052563</v>
      </c>
      <c r="F83" s="2"/>
    </row>
    <row r="84" spans="1:6" ht="51" hidden="1" outlineLevel="6">
      <c r="A84" s="14" t="s">
        <v>28</v>
      </c>
      <c r="B84" s="16" t="s">
        <v>305</v>
      </c>
      <c r="C84" s="102">
        <f>'№ 5ведомственная'!F83</f>
        <v>120</v>
      </c>
      <c r="D84" s="102">
        <f>'№ 5ведомственная'!G83</f>
        <v>55.5</v>
      </c>
      <c r="E84" s="100">
        <f t="shared" si="1"/>
        <v>46.25</v>
      </c>
      <c r="F84" s="2"/>
    </row>
    <row r="85" spans="1:6" ht="25.5" hidden="1" outlineLevel="6">
      <c r="A85" s="14" t="s">
        <v>28</v>
      </c>
      <c r="B85" s="16" t="s">
        <v>306</v>
      </c>
      <c r="C85" s="102">
        <f>'№ 5ведомственная'!F84</f>
        <v>39.799999999999997</v>
      </c>
      <c r="D85" s="102">
        <f>'№ 5ведомственная'!G84</f>
        <v>0</v>
      </c>
      <c r="E85" s="100">
        <f t="shared" ref="E85:E148" si="9">D85/C85*100</f>
        <v>0</v>
      </c>
      <c r="F85" s="2"/>
    </row>
    <row r="86" spans="1:6" hidden="1" outlineLevel="5">
      <c r="A86" s="14" t="s">
        <v>28</v>
      </c>
      <c r="B86" s="16" t="s">
        <v>331</v>
      </c>
      <c r="C86" s="102">
        <f>C87</f>
        <v>270</v>
      </c>
      <c r="D86" s="102">
        <f>D87</f>
        <v>270</v>
      </c>
      <c r="E86" s="100">
        <f t="shared" si="9"/>
        <v>100</v>
      </c>
      <c r="F86" s="2"/>
    </row>
    <row r="87" spans="1:6" ht="25.5" hidden="1" outlineLevel="6">
      <c r="A87" s="14" t="s">
        <v>28</v>
      </c>
      <c r="B87" s="16" t="s">
        <v>332</v>
      </c>
      <c r="C87" s="102">
        <f>'№ 5ведомственная'!F86</f>
        <v>270</v>
      </c>
      <c r="D87" s="102">
        <f>'№ 5ведомственная'!G86</f>
        <v>270</v>
      </c>
      <c r="E87" s="100">
        <f t="shared" si="9"/>
        <v>100</v>
      </c>
      <c r="F87" s="2"/>
    </row>
    <row r="88" spans="1:6" ht="25.5" hidden="1" outlineLevel="5">
      <c r="A88" s="14" t="s">
        <v>28</v>
      </c>
      <c r="B88" s="16" t="s">
        <v>333</v>
      </c>
      <c r="C88" s="102" t="e">
        <f>C89+C90</f>
        <v>#REF!</v>
      </c>
      <c r="D88" s="102" t="e">
        <f>D89+D90</f>
        <v>#REF!</v>
      </c>
      <c r="E88" s="100" t="e">
        <f t="shared" si="9"/>
        <v>#REF!</v>
      </c>
      <c r="F88" s="2"/>
    </row>
    <row r="89" spans="1:6" ht="51" hidden="1" outlineLevel="6">
      <c r="A89" s="14" t="s">
        <v>28</v>
      </c>
      <c r="B89" s="16" t="s">
        <v>305</v>
      </c>
      <c r="C89" s="102" t="e">
        <f>'№ 5ведомственная'!#REF!</f>
        <v>#REF!</v>
      </c>
      <c r="D89" s="102" t="e">
        <f>'№ 5ведомственная'!#REF!</f>
        <v>#REF!</v>
      </c>
      <c r="E89" s="100" t="e">
        <f t="shared" si="9"/>
        <v>#REF!</v>
      </c>
      <c r="F89" s="2"/>
    </row>
    <row r="90" spans="1:6" ht="25.5" hidden="1" outlineLevel="6">
      <c r="A90" s="14" t="s">
        <v>28</v>
      </c>
      <c r="B90" s="16" t="s">
        <v>306</v>
      </c>
      <c r="C90" s="102" t="e">
        <f>'№ 5ведомственная'!#REF!</f>
        <v>#REF!</v>
      </c>
      <c r="D90" s="102" t="e">
        <f>'№ 5ведомственная'!#REF!</f>
        <v>#REF!</v>
      </c>
      <c r="E90" s="100" t="e">
        <f t="shared" si="9"/>
        <v>#REF!</v>
      </c>
      <c r="F90" s="2"/>
    </row>
    <row r="91" spans="1:6" ht="25.5" hidden="1" outlineLevel="3">
      <c r="A91" s="14" t="s">
        <v>28</v>
      </c>
      <c r="B91" s="16" t="s">
        <v>334</v>
      </c>
      <c r="C91" s="102">
        <f>C92</f>
        <v>500</v>
      </c>
      <c r="D91" s="102">
        <f>D92</f>
        <v>265.7</v>
      </c>
      <c r="E91" s="100">
        <f t="shared" si="9"/>
        <v>53.14</v>
      </c>
      <c r="F91" s="2"/>
    </row>
    <row r="92" spans="1:6" ht="25.5" hidden="1" outlineLevel="4">
      <c r="A92" s="14" t="s">
        <v>28</v>
      </c>
      <c r="B92" s="16" t="s">
        <v>335</v>
      </c>
      <c r="C92" s="102">
        <f>C93+C95</f>
        <v>500</v>
      </c>
      <c r="D92" s="102">
        <f>D93+D95</f>
        <v>265.7</v>
      </c>
      <c r="E92" s="100">
        <f t="shared" si="9"/>
        <v>53.14</v>
      </c>
      <c r="F92" s="2"/>
    </row>
    <row r="93" spans="1:6" ht="38.25" hidden="1" outlineLevel="5">
      <c r="A93" s="14" t="s">
        <v>28</v>
      </c>
      <c r="B93" s="16" t="s">
        <v>336</v>
      </c>
      <c r="C93" s="102">
        <f>C94</f>
        <v>300</v>
      </c>
      <c r="D93" s="102">
        <f>D94</f>
        <v>265.7</v>
      </c>
      <c r="E93" s="100">
        <f t="shared" si="9"/>
        <v>88.566666666666663</v>
      </c>
      <c r="F93" s="2"/>
    </row>
    <row r="94" spans="1:6" ht="25.5" hidden="1" outlineLevel="6">
      <c r="A94" s="14" t="s">
        <v>28</v>
      </c>
      <c r="B94" s="16" t="s">
        <v>306</v>
      </c>
      <c r="C94" s="102">
        <f>'№ 5ведомственная'!F90</f>
        <v>300</v>
      </c>
      <c r="D94" s="102">
        <f>'№ 5ведомственная'!G90</f>
        <v>265.7</v>
      </c>
      <c r="E94" s="100">
        <f t="shared" si="9"/>
        <v>88.566666666666663</v>
      </c>
      <c r="F94" s="2"/>
    </row>
    <row r="95" spans="1:6" ht="38.25" hidden="1" outlineLevel="5">
      <c r="A95" s="14" t="s">
        <v>28</v>
      </c>
      <c r="B95" s="16" t="s">
        <v>337</v>
      </c>
      <c r="C95" s="102">
        <f>C96</f>
        <v>200</v>
      </c>
      <c r="D95" s="102">
        <f>D96</f>
        <v>0</v>
      </c>
      <c r="E95" s="100">
        <f t="shared" si="9"/>
        <v>0</v>
      </c>
      <c r="F95" s="2"/>
    </row>
    <row r="96" spans="1:6" ht="25.5" hidden="1" outlineLevel="6">
      <c r="A96" s="14" t="s">
        <v>28</v>
      </c>
      <c r="B96" s="16" t="s">
        <v>306</v>
      </c>
      <c r="C96" s="102">
        <f>'№ 5ведомственная'!F92</f>
        <v>200</v>
      </c>
      <c r="D96" s="102">
        <f>'№ 5ведомственная'!G92</f>
        <v>0</v>
      </c>
      <c r="E96" s="100">
        <f t="shared" si="9"/>
        <v>0</v>
      </c>
      <c r="F96" s="2"/>
    </row>
    <row r="97" spans="1:6" ht="38.25" hidden="1" outlineLevel="2">
      <c r="A97" s="14" t="s">
        <v>28</v>
      </c>
      <c r="B97" s="16" t="s">
        <v>269</v>
      </c>
      <c r="C97" s="102">
        <f>C98</f>
        <v>45</v>
      </c>
      <c r="D97" s="102">
        <f>D98</f>
        <v>0</v>
      </c>
      <c r="E97" s="100">
        <f t="shared" si="9"/>
        <v>0</v>
      </c>
      <c r="F97" s="2"/>
    </row>
    <row r="98" spans="1:6" ht="25.5" hidden="1" outlineLevel="3">
      <c r="A98" s="14" t="s">
        <v>28</v>
      </c>
      <c r="B98" s="16" t="s">
        <v>338</v>
      </c>
      <c r="C98" s="102">
        <f>C99+C103</f>
        <v>45</v>
      </c>
      <c r="D98" s="102">
        <f>D99+D103</f>
        <v>0</v>
      </c>
      <c r="E98" s="100">
        <f t="shared" si="9"/>
        <v>0</v>
      </c>
      <c r="F98" s="2"/>
    </row>
    <row r="99" spans="1:6" ht="25.5" hidden="1" outlineLevel="4">
      <c r="A99" s="14" t="s">
        <v>28</v>
      </c>
      <c r="B99" s="16" t="s">
        <v>339</v>
      </c>
      <c r="C99" s="102">
        <f t="shared" ref="C99:D100" si="10">C100</f>
        <v>2</v>
      </c>
      <c r="D99" s="102">
        <f t="shared" si="10"/>
        <v>0</v>
      </c>
      <c r="E99" s="100">
        <f t="shared" si="9"/>
        <v>0</v>
      </c>
      <c r="F99" s="2"/>
    </row>
    <row r="100" spans="1:6" ht="25.5" hidden="1" outlineLevel="5">
      <c r="A100" s="14" t="s">
        <v>28</v>
      </c>
      <c r="B100" s="16" t="s">
        <v>340</v>
      </c>
      <c r="C100" s="102">
        <f t="shared" si="10"/>
        <v>2</v>
      </c>
      <c r="D100" s="102">
        <f t="shared" si="10"/>
        <v>0</v>
      </c>
      <c r="E100" s="100">
        <f t="shared" si="9"/>
        <v>0</v>
      </c>
      <c r="F100" s="2"/>
    </row>
    <row r="101" spans="1:6" ht="25.5" hidden="1" outlineLevel="6">
      <c r="A101" s="14" t="s">
        <v>28</v>
      </c>
      <c r="B101" s="16" t="s">
        <v>306</v>
      </c>
      <c r="C101" s="102">
        <f>'№ 5ведомственная'!F136</f>
        <v>2</v>
      </c>
      <c r="D101" s="102">
        <f>'№ 5ведомственная'!G136</f>
        <v>0</v>
      </c>
      <c r="E101" s="100">
        <f t="shared" si="9"/>
        <v>0</v>
      </c>
      <c r="F101" s="2"/>
    </row>
    <row r="102" spans="1:6" ht="25.5" hidden="1" outlineLevel="4">
      <c r="A102" s="14" t="s">
        <v>28</v>
      </c>
      <c r="B102" s="16" t="s">
        <v>341</v>
      </c>
      <c r="C102" s="102">
        <f t="shared" ref="C102:D103" si="11">C103</f>
        <v>43</v>
      </c>
      <c r="D102" s="102">
        <f t="shared" si="11"/>
        <v>0</v>
      </c>
      <c r="E102" s="100">
        <f t="shared" si="9"/>
        <v>0</v>
      </c>
      <c r="F102" s="2"/>
    </row>
    <row r="103" spans="1:6" ht="25.5" hidden="1" outlineLevel="5">
      <c r="A103" s="14" t="s">
        <v>28</v>
      </c>
      <c r="B103" s="16" t="s">
        <v>342</v>
      </c>
      <c r="C103" s="102">
        <f t="shared" si="11"/>
        <v>43</v>
      </c>
      <c r="D103" s="102">
        <f t="shared" si="11"/>
        <v>0</v>
      </c>
      <c r="E103" s="100">
        <f t="shared" si="9"/>
        <v>0</v>
      </c>
      <c r="F103" s="2"/>
    </row>
    <row r="104" spans="1:6" ht="25.5" hidden="1" outlineLevel="6">
      <c r="A104" s="14" t="s">
        <v>28</v>
      </c>
      <c r="B104" s="16" t="s">
        <v>306</v>
      </c>
      <c r="C104" s="102">
        <f>'№ 5ведомственная'!F139</f>
        <v>43</v>
      </c>
      <c r="D104" s="102">
        <f>'№ 5ведомственная'!G139</f>
        <v>0</v>
      </c>
      <c r="E104" s="100">
        <f t="shared" si="9"/>
        <v>0</v>
      </c>
      <c r="F104" s="2"/>
    </row>
    <row r="105" spans="1:6" ht="38.25" hidden="1" outlineLevel="2">
      <c r="A105" s="35" t="s">
        <v>28</v>
      </c>
      <c r="B105" s="36" t="s">
        <v>545</v>
      </c>
      <c r="C105" s="104" t="e">
        <f>C106+C113+C120</f>
        <v>#REF!</v>
      </c>
      <c r="D105" s="104" t="e">
        <f>D106+D113+D120</f>
        <v>#REF!</v>
      </c>
      <c r="E105" s="100" t="e">
        <f t="shared" si="9"/>
        <v>#REF!</v>
      </c>
      <c r="F105" s="2"/>
    </row>
    <row r="106" spans="1:6" ht="38.25" hidden="1" outlineLevel="3">
      <c r="A106" s="35" t="s">
        <v>28</v>
      </c>
      <c r="B106" s="36" t="s">
        <v>546</v>
      </c>
      <c r="C106" s="104" t="e">
        <f>C107+C110</f>
        <v>#REF!</v>
      </c>
      <c r="D106" s="104" t="e">
        <f>D107+D110</f>
        <v>#REF!</v>
      </c>
      <c r="E106" s="100" t="e">
        <f t="shared" si="9"/>
        <v>#REF!</v>
      </c>
      <c r="F106" s="2"/>
    </row>
    <row r="107" spans="1:6" ht="25.5" hidden="1" outlineLevel="4">
      <c r="A107" s="35" t="s">
        <v>28</v>
      </c>
      <c r="B107" s="36" t="s">
        <v>343</v>
      </c>
      <c r="C107" s="104" t="e">
        <f t="shared" ref="C107:D108" si="12">C108</f>
        <v>#REF!</v>
      </c>
      <c r="D107" s="104" t="e">
        <f t="shared" si="12"/>
        <v>#REF!</v>
      </c>
      <c r="E107" s="100" t="e">
        <f t="shared" si="9"/>
        <v>#REF!</v>
      </c>
      <c r="F107" s="2"/>
    </row>
    <row r="108" spans="1:6" ht="38.25" hidden="1" outlineLevel="5">
      <c r="A108" s="35" t="s">
        <v>28</v>
      </c>
      <c r="B108" s="36" t="s">
        <v>344</v>
      </c>
      <c r="C108" s="104" t="e">
        <f t="shared" si="12"/>
        <v>#REF!</v>
      </c>
      <c r="D108" s="104" t="e">
        <f t="shared" si="12"/>
        <v>#REF!</v>
      </c>
      <c r="E108" s="100" t="e">
        <f t="shared" si="9"/>
        <v>#REF!</v>
      </c>
      <c r="F108" s="2"/>
    </row>
    <row r="109" spans="1:6" ht="25.5" hidden="1" outlineLevel="6">
      <c r="A109" s="35" t="s">
        <v>28</v>
      </c>
      <c r="B109" s="36" t="s">
        <v>306</v>
      </c>
      <c r="C109" s="104" t="e">
        <f>'№ 5ведомственная'!#REF!</f>
        <v>#REF!</v>
      </c>
      <c r="D109" s="104" t="e">
        <f>'№ 5ведомственная'!#REF!</f>
        <v>#REF!</v>
      </c>
      <c r="E109" s="100" t="e">
        <f t="shared" si="9"/>
        <v>#REF!</v>
      </c>
      <c r="F109" s="2"/>
    </row>
    <row r="110" spans="1:6" ht="38.25" hidden="1" outlineLevel="4">
      <c r="A110" s="35" t="s">
        <v>28</v>
      </c>
      <c r="B110" s="36" t="s">
        <v>345</v>
      </c>
      <c r="C110" s="104" t="e">
        <f t="shared" ref="C110:D111" si="13">C111</f>
        <v>#REF!</v>
      </c>
      <c r="D110" s="104" t="e">
        <f t="shared" si="13"/>
        <v>#REF!</v>
      </c>
      <c r="E110" s="100" t="e">
        <f t="shared" si="9"/>
        <v>#REF!</v>
      </c>
      <c r="F110" s="2"/>
    </row>
    <row r="111" spans="1:6" ht="25.5" hidden="1" outlineLevel="5">
      <c r="A111" s="35" t="s">
        <v>28</v>
      </c>
      <c r="B111" s="36" t="s">
        <v>346</v>
      </c>
      <c r="C111" s="104" t="e">
        <f t="shared" si="13"/>
        <v>#REF!</v>
      </c>
      <c r="D111" s="104" t="e">
        <f t="shared" si="13"/>
        <v>#REF!</v>
      </c>
      <c r="E111" s="100" t="e">
        <f t="shared" si="9"/>
        <v>#REF!</v>
      </c>
      <c r="F111" s="2"/>
    </row>
    <row r="112" spans="1:6" ht="25.5" hidden="1" outlineLevel="6">
      <c r="A112" s="35" t="s">
        <v>28</v>
      </c>
      <c r="B112" s="36" t="s">
        <v>306</v>
      </c>
      <c r="C112" s="104" t="e">
        <f>'№ 5ведомственная'!#REF!</f>
        <v>#REF!</v>
      </c>
      <c r="D112" s="104" t="e">
        <f>'№ 5ведомственная'!#REF!</f>
        <v>#REF!</v>
      </c>
      <c r="E112" s="100" t="e">
        <f t="shared" si="9"/>
        <v>#REF!</v>
      </c>
      <c r="F112" s="2"/>
    </row>
    <row r="113" spans="1:6" ht="51" hidden="1" outlineLevel="3">
      <c r="A113" s="35" t="s">
        <v>28</v>
      </c>
      <c r="B113" s="36" t="s">
        <v>547</v>
      </c>
      <c r="C113" s="104" t="e">
        <f>C114+C117</f>
        <v>#REF!</v>
      </c>
      <c r="D113" s="104" t="e">
        <f>D114+D117</f>
        <v>#REF!</v>
      </c>
      <c r="E113" s="100" t="e">
        <f t="shared" si="9"/>
        <v>#REF!</v>
      </c>
      <c r="F113" s="2"/>
    </row>
    <row r="114" spans="1:6" ht="51" hidden="1" outlineLevel="4">
      <c r="A114" s="35" t="s">
        <v>28</v>
      </c>
      <c r="B114" s="36" t="s">
        <v>539</v>
      </c>
      <c r="C114" s="104" t="e">
        <f t="shared" ref="C114:D115" si="14">C115</f>
        <v>#REF!</v>
      </c>
      <c r="D114" s="104" t="e">
        <f t="shared" si="14"/>
        <v>#REF!</v>
      </c>
      <c r="E114" s="100" t="e">
        <f t="shared" si="9"/>
        <v>#REF!</v>
      </c>
      <c r="F114" s="2"/>
    </row>
    <row r="115" spans="1:6" ht="51" hidden="1" outlineLevel="5">
      <c r="A115" s="35" t="s">
        <v>28</v>
      </c>
      <c r="B115" s="36" t="s">
        <v>548</v>
      </c>
      <c r="C115" s="104" t="e">
        <f t="shared" si="14"/>
        <v>#REF!</v>
      </c>
      <c r="D115" s="104" t="e">
        <f t="shared" si="14"/>
        <v>#REF!</v>
      </c>
      <c r="E115" s="100" t="e">
        <f t="shared" si="9"/>
        <v>#REF!</v>
      </c>
      <c r="F115" s="2"/>
    </row>
    <row r="116" spans="1:6" ht="25.5" hidden="1" outlineLevel="6">
      <c r="A116" s="35" t="s">
        <v>28</v>
      </c>
      <c r="B116" s="36" t="s">
        <v>306</v>
      </c>
      <c r="C116" s="104" t="e">
        <f>'№ 5ведомственная'!#REF!</f>
        <v>#REF!</v>
      </c>
      <c r="D116" s="104" t="e">
        <f>'№ 5ведомственная'!#REF!</f>
        <v>#REF!</v>
      </c>
      <c r="E116" s="100" t="e">
        <f t="shared" si="9"/>
        <v>#REF!</v>
      </c>
      <c r="F116" s="2"/>
    </row>
    <row r="117" spans="1:6" ht="25.5" hidden="1" outlineLevel="4">
      <c r="A117" s="35" t="s">
        <v>28</v>
      </c>
      <c r="B117" s="36" t="s">
        <v>347</v>
      </c>
      <c r="C117" s="104" t="e">
        <f t="shared" ref="C117:D118" si="15">C118</f>
        <v>#REF!</v>
      </c>
      <c r="D117" s="104" t="e">
        <f t="shared" si="15"/>
        <v>#REF!</v>
      </c>
      <c r="E117" s="100" t="e">
        <f t="shared" si="9"/>
        <v>#REF!</v>
      </c>
      <c r="F117" s="2"/>
    </row>
    <row r="118" spans="1:6" hidden="1" outlineLevel="5">
      <c r="A118" s="35" t="s">
        <v>28</v>
      </c>
      <c r="B118" s="36" t="s">
        <v>348</v>
      </c>
      <c r="C118" s="104" t="e">
        <f t="shared" si="15"/>
        <v>#REF!</v>
      </c>
      <c r="D118" s="104" t="e">
        <f t="shared" si="15"/>
        <v>#REF!</v>
      </c>
      <c r="E118" s="100" t="e">
        <f t="shared" si="9"/>
        <v>#REF!</v>
      </c>
      <c r="F118" s="2"/>
    </row>
    <row r="119" spans="1:6" ht="25.5" hidden="1" outlineLevel="6">
      <c r="A119" s="35" t="s">
        <v>28</v>
      </c>
      <c r="B119" s="36" t="s">
        <v>306</v>
      </c>
      <c r="C119" s="104" t="e">
        <f>'№ 5ведомственная'!#REF!</f>
        <v>#REF!</v>
      </c>
      <c r="D119" s="104" t="e">
        <f>'№ 5ведомственная'!#REF!</f>
        <v>#REF!</v>
      </c>
      <c r="E119" s="100" t="e">
        <f t="shared" si="9"/>
        <v>#REF!</v>
      </c>
      <c r="F119" s="2"/>
    </row>
    <row r="120" spans="1:6" ht="38.25" hidden="1" outlineLevel="3">
      <c r="A120" s="35" t="s">
        <v>28</v>
      </c>
      <c r="B120" s="36" t="s">
        <v>549</v>
      </c>
      <c r="C120" s="104" t="e">
        <f>C121+C124</f>
        <v>#REF!</v>
      </c>
      <c r="D120" s="104" t="e">
        <f>D121+D124</f>
        <v>#REF!</v>
      </c>
      <c r="E120" s="100" t="e">
        <f t="shared" si="9"/>
        <v>#REF!</v>
      </c>
      <c r="F120" s="2"/>
    </row>
    <row r="121" spans="1:6" ht="25.5" hidden="1" outlineLevel="4">
      <c r="A121" s="35" t="s">
        <v>28</v>
      </c>
      <c r="B121" s="36" t="s">
        <v>349</v>
      </c>
      <c r="C121" s="104" t="e">
        <f t="shared" ref="C121:D122" si="16">C122</f>
        <v>#REF!</v>
      </c>
      <c r="D121" s="104" t="e">
        <f t="shared" si="16"/>
        <v>#REF!</v>
      </c>
      <c r="E121" s="100" t="e">
        <f t="shared" si="9"/>
        <v>#REF!</v>
      </c>
      <c r="F121" s="2"/>
    </row>
    <row r="122" spans="1:6" ht="38.25" hidden="1" outlineLevel="5">
      <c r="A122" s="35" t="s">
        <v>28</v>
      </c>
      <c r="B122" s="36" t="s">
        <v>550</v>
      </c>
      <c r="C122" s="104" t="e">
        <f t="shared" si="16"/>
        <v>#REF!</v>
      </c>
      <c r="D122" s="104" t="e">
        <f t="shared" si="16"/>
        <v>#REF!</v>
      </c>
      <c r="E122" s="100" t="e">
        <f t="shared" si="9"/>
        <v>#REF!</v>
      </c>
      <c r="F122" s="2"/>
    </row>
    <row r="123" spans="1:6" ht="25.5" hidden="1" outlineLevel="6">
      <c r="A123" s="35" t="s">
        <v>28</v>
      </c>
      <c r="B123" s="36" t="s">
        <v>306</v>
      </c>
      <c r="C123" s="104" t="e">
        <f>'№ 5ведомственная'!#REF!</f>
        <v>#REF!</v>
      </c>
      <c r="D123" s="104" t="e">
        <f>'№ 5ведомственная'!#REF!</f>
        <v>#REF!</v>
      </c>
      <c r="E123" s="100" t="e">
        <f t="shared" si="9"/>
        <v>#REF!</v>
      </c>
      <c r="F123" s="2"/>
    </row>
    <row r="124" spans="1:6" ht="25.5" hidden="1" outlineLevel="4">
      <c r="A124" s="35" t="s">
        <v>28</v>
      </c>
      <c r="B124" s="36" t="s">
        <v>350</v>
      </c>
      <c r="C124" s="104" t="e">
        <f t="shared" ref="C124:D125" si="17">C125</f>
        <v>#REF!</v>
      </c>
      <c r="D124" s="104" t="e">
        <f t="shared" si="17"/>
        <v>#REF!</v>
      </c>
      <c r="E124" s="100" t="e">
        <f t="shared" si="9"/>
        <v>#REF!</v>
      </c>
      <c r="F124" s="2"/>
    </row>
    <row r="125" spans="1:6" ht="25.5" hidden="1" outlineLevel="5">
      <c r="A125" s="35" t="s">
        <v>28</v>
      </c>
      <c r="B125" s="36" t="s">
        <v>551</v>
      </c>
      <c r="C125" s="104" t="e">
        <f t="shared" si="17"/>
        <v>#REF!</v>
      </c>
      <c r="D125" s="104" t="e">
        <f t="shared" si="17"/>
        <v>#REF!</v>
      </c>
      <c r="E125" s="100" t="e">
        <f t="shared" si="9"/>
        <v>#REF!</v>
      </c>
      <c r="F125" s="2"/>
    </row>
    <row r="126" spans="1:6" ht="25.5" hidden="1" outlineLevel="6">
      <c r="A126" s="35" t="s">
        <v>28</v>
      </c>
      <c r="B126" s="36" t="s">
        <v>306</v>
      </c>
      <c r="C126" s="104" t="e">
        <f>'№ 5ведомственная'!#REF!</f>
        <v>#REF!</v>
      </c>
      <c r="D126" s="104" t="e">
        <f>'№ 5ведомственная'!#REF!</f>
        <v>#REF!</v>
      </c>
      <c r="E126" s="100" t="e">
        <f t="shared" si="9"/>
        <v>#REF!</v>
      </c>
      <c r="F126" s="2"/>
    </row>
    <row r="127" spans="1:6" hidden="1" outlineLevel="2">
      <c r="A127" s="14" t="s">
        <v>28</v>
      </c>
      <c r="B127" s="16" t="s">
        <v>261</v>
      </c>
      <c r="C127" s="102" t="e">
        <f t="shared" ref="C127:D128" si="18">C128</f>
        <v>#REF!</v>
      </c>
      <c r="D127" s="102" t="e">
        <f t="shared" si="18"/>
        <v>#REF!</v>
      </c>
      <c r="E127" s="100" t="e">
        <f t="shared" si="9"/>
        <v>#REF!</v>
      </c>
      <c r="F127" s="2"/>
    </row>
    <row r="128" spans="1:6" ht="25.5" hidden="1" outlineLevel="3">
      <c r="A128" s="14" t="s">
        <v>28</v>
      </c>
      <c r="B128" s="16" t="s">
        <v>308</v>
      </c>
      <c r="C128" s="102" t="e">
        <f t="shared" si="18"/>
        <v>#REF!</v>
      </c>
      <c r="D128" s="102" t="e">
        <f t="shared" si="18"/>
        <v>#REF!</v>
      </c>
      <c r="E128" s="100" t="e">
        <f t="shared" si="9"/>
        <v>#REF!</v>
      </c>
      <c r="F128" s="2"/>
    </row>
    <row r="129" spans="1:6" ht="25.5" hidden="1" outlineLevel="5">
      <c r="A129" s="14" t="s">
        <v>28</v>
      </c>
      <c r="B129" s="16" t="s">
        <v>351</v>
      </c>
      <c r="C129" s="102" t="e">
        <f>C130+C131+C132</f>
        <v>#REF!</v>
      </c>
      <c r="D129" s="102" t="e">
        <f>D130+D131+D132</f>
        <v>#REF!</v>
      </c>
      <c r="E129" s="100" t="e">
        <f t="shared" si="9"/>
        <v>#REF!</v>
      </c>
      <c r="F129" s="2"/>
    </row>
    <row r="130" spans="1:6" ht="51" hidden="1" outlineLevel="6">
      <c r="A130" s="14" t="s">
        <v>28</v>
      </c>
      <c r="B130" s="16" t="s">
        <v>305</v>
      </c>
      <c r="C130" s="102" t="e">
        <f>'№ 5ведомственная'!#REF!</f>
        <v>#REF!</v>
      </c>
      <c r="D130" s="102" t="e">
        <f>'№ 5ведомственная'!#REF!</f>
        <v>#REF!</v>
      </c>
      <c r="E130" s="100" t="e">
        <f t="shared" si="9"/>
        <v>#REF!</v>
      </c>
      <c r="F130" s="2"/>
    </row>
    <row r="131" spans="1:6" ht="25.5" hidden="1" outlineLevel="6">
      <c r="A131" s="14" t="s">
        <v>28</v>
      </c>
      <c r="B131" s="16" t="s">
        <v>306</v>
      </c>
      <c r="C131" s="102" t="e">
        <f>'№ 5ведомственная'!#REF!</f>
        <v>#REF!</v>
      </c>
      <c r="D131" s="102" t="e">
        <f>'№ 5ведомственная'!#REF!</f>
        <v>#REF!</v>
      </c>
      <c r="E131" s="100" t="e">
        <f t="shared" si="9"/>
        <v>#REF!</v>
      </c>
      <c r="F131" s="2"/>
    </row>
    <row r="132" spans="1:6" hidden="1" outlineLevel="6">
      <c r="A132" s="14" t="s">
        <v>28</v>
      </c>
      <c r="B132" s="16" t="s">
        <v>307</v>
      </c>
      <c r="C132" s="102" t="e">
        <f>'№ 5ведомственная'!#REF!</f>
        <v>#REF!</v>
      </c>
      <c r="D132" s="102" t="e">
        <f>'№ 5ведомственная'!#REF!</f>
        <v>#REF!</v>
      </c>
      <c r="E132" s="100" t="e">
        <f t="shared" si="9"/>
        <v>#REF!</v>
      </c>
      <c r="F132" s="2"/>
    </row>
    <row r="133" spans="1:6" s="26" customFormat="1" ht="25.5" collapsed="1">
      <c r="A133" s="18" t="s">
        <v>51</v>
      </c>
      <c r="B133" s="19" t="s">
        <v>252</v>
      </c>
      <c r="C133" s="101">
        <f>C134+C147+C168</f>
        <v>4434.2</v>
      </c>
      <c r="D133" s="101">
        <f>D134+D147+D168</f>
        <v>2155.6999999999998</v>
      </c>
      <c r="E133" s="100">
        <f t="shared" si="9"/>
        <v>48.615308285598303</v>
      </c>
      <c r="F133" s="4"/>
    </row>
    <row r="134" spans="1:6" outlineLevel="1">
      <c r="A134" s="14" t="s">
        <v>52</v>
      </c>
      <c r="B134" s="16" t="s">
        <v>270</v>
      </c>
      <c r="C134" s="102">
        <f>'№ 5ведомственная'!F99</f>
        <v>908.6</v>
      </c>
      <c r="D134" s="102">
        <f>'№ 5ведомственная'!G99</f>
        <v>628.20000000000005</v>
      </c>
      <c r="E134" s="103">
        <f t="shared" si="9"/>
        <v>69.139335241030167</v>
      </c>
      <c r="F134" s="2"/>
    </row>
    <row r="135" spans="1:6" ht="51" hidden="1" outlineLevel="2">
      <c r="A135" s="14" t="s">
        <v>52</v>
      </c>
      <c r="B135" s="16" t="s">
        <v>263</v>
      </c>
      <c r="C135" s="102" t="e">
        <f>C136</f>
        <v>#REF!</v>
      </c>
      <c r="D135" s="102" t="e">
        <f t="shared" ref="D135:D137" si="19">D136</f>
        <v>#REF!</v>
      </c>
      <c r="E135" s="103" t="e">
        <f t="shared" si="9"/>
        <v>#REF!</v>
      </c>
      <c r="F135" s="2"/>
    </row>
    <row r="136" spans="1:6" ht="51" hidden="1" outlineLevel="3">
      <c r="A136" s="14" t="s">
        <v>52</v>
      </c>
      <c r="B136" s="16" t="s">
        <v>314</v>
      </c>
      <c r="C136" s="102" t="e">
        <f>C137</f>
        <v>#REF!</v>
      </c>
      <c r="D136" s="102" t="e">
        <f t="shared" si="19"/>
        <v>#REF!</v>
      </c>
      <c r="E136" s="103" t="e">
        <f t="shared" si="9"/>
        <v>#REF!</v>
      </c>
      <c r="F136" s="2"/>
    </row>
    <row r="137" spans="1:6" ht="63.75" hidden="1" outlineLevel="4">
      <c r="A137" s="14" t="s">
        <v>52</v>
      </c>
      <c r="B137" s="16" t="s">
        <v>315</v>
      </c>
      <c r="C137" s="102" t="e">
        <f>C138</f>
        <v>#REF!</v>
      </c>
      <c r="D137" s="102" t="e">
        <f t="shared" si="19"/>
        <v>#REF!</v>
      </c>
      <c r="E137" s="103" t="e">
        <f t="shared" si="9"/>
        <v>#REF!</v>
      </c>
      <c r="F137" s="2"/>
    </row>
    <row r="138" spans="1:6" ht="25.5" hidden="1" outlineLevel="5">
      <c r="A138" s="14" t="s">
        <v>52</v>
      </c>
      <c r="B138" s="16" t="s">
        <v>352</v>
      </c>
      <c r="C138" s="102" t="e">
        <f>C139+C140</f>
        <v>#REF!</v>
      </c>
      <c r="D138" s="102" t="e">
        <f>D139+D140</f>
        <v>#REF!</v>
      </c>
      <c r="E138" s="103" t="e">
        <f t="shared" si="9"/>
        <v>#REF!</v>
      </c>
      <c r="F138" s="2"/>
    </row>
    <row r="139" spans="1:6" ht="51" hidden="1" outlineLevel="6">
      <c r="A139" s="14" t="s">
        <v>52</v>
      </c>
      <c r="B139" s="16" t="s">
        <v>305</v>
      </c>
      <c r="C139" s="102">
        <f>'№ 5ведомственная'!F104</f>
        <v>908.6</v>
      </c>
      <c r="D139" s="102">
        <f>'№ 5ведомственная'!G104</f>
        <v>628.20000000000005</v>
      </c>
      <c r="E139" s="103">
        <f t="shared" si="9"/>
        <v>69.139335241030167</v>
      </c>
      <c r="F139" s="2"/>
    </row>
    <row r="140" spans="1:6" ht="25.5" hidden="1" outlineLevel="6">
      <c r="A140" s="14" t="s">
        <v>52</v>
      </c>
      <c r="B140" s="16" t="s">
        <v>306</v>
      </c>
      <c r="C140" s="102" t="e">
        <f>'№ 5ведомственная'!#REF!</f>
        <v>#REF!</v>
      </c>
      <c r="D140" s="102" t="e">
        <f>'№ 5ведомственная'!#REF!</f>
        <v>#REF!</v>
      </c>
      <c r="E140" s="103" t="e">
        <f t="shared" si="9"/>
        <v>#REF!</v>
      </c>
      <c r="F140" s="2"/>
    </row>
    <row r="141" spans="1:6" ht="63.75" hidden="1" outlineLevel="2">
      <c r="A141" s="14" t="s">
        <v>53</v>
      </c>
      <c r="B141" s="16" t="s">
        <v>271</v>
      </c>
      <c r="C141" s="102" t="e">
        <f>C142</f>
        <v>#REF!</v>
      </c>
      <c r="D141" s="102" t="e">
        <f t="shared" ref="D141:D143" si="20">D142</f>
        <v>#REF!</v>
      </c>
      <c r="E141" s="103" t="e">
        <f t="shared" si="9"/>
        <v>#REF!</v>
      </c>
      <c r="F141" s="2"/>
    </row>
    <row r="142" spans="1:6" ht="51" hidden="1" outlineLevel="3">
      <c r="A142" s="14" t="s">
        <v>53</v>
      </c>
      <c r="B142" s="16" t="s">
        <v>353</v>
      </c>
      <c r="C142" s="102" t="e">
        <f>C143</f>
        <v>#REF!</v>
      </c>
      <c r="D142" s="102" t="e">
        <f t="shared" si="20"/>
        <v>#REF!</v>
      </c>
      <c r="E142" s="103" t="e">
        <f t="shared" si="9"/>
        <v>#REF!</v>
      </c>
      <c r="F142" s="2"/>
    </row>
    <row r="143" spans="1:6" ht="25.5" hidden="1" outlineLevel="4">
      <c r="A143" s="14" t="s">
        <v>53</v>
      </c>
      <c r="B143" s="16" t="s">
        <v>354</v>
      </c>
      <c r="C143" s="102" t="e">
        <f>C144</f>
        <v>#REF!</v>
      </c>
      <c r="D143" s="102" t="e">
        <f t="shared" si="20"/>
        <v>#REF!</v>
      </c>
      <c r="E143" s="103" t="e">
        <f t="shared" si="9"/>
        <v>#REF!</v>
      </c>
      <c r="F143" s="2"/>
    </row>
    <row r="144" spans="1:6" ht="25.5" hidden="1" outlineLevel="5">
      <c r="A144" s="14" t="s">
        <v>53</v>
      </c>
      <c r="B144" s="16" t="s">
        <v>355</v>
      </c>
      <c r="C144" s="102" t="e">
        <f>C145+C146</f>
        <v>#REF!</v>
      </c>
      <c r="D144" s="102" t="e">
        <f>D145+D146</f>
        <v>#REF!</v>
      </c>
      <c r="E144" s="103" t="e">
        <f t="shared" si="9"/>
        <v>#REF!</v>
      </c>
      <c r="F144" s="2"/>
    </row>
    <row r="145" spans="1:6" ht="51" hidden="1" outlineLevel="6">
      <c r="A145" s="14" t="s">
        <v>53</v>
      </c>
      <c r="B145" s="16" t="s">
        <v>305</v>
      </c>
      <c r="C145" s="102" t="e">
        <f>'№ 5ведомственная'!#REF!</f>
        <v>#REF!</v>
      </c>
      <c r="D145" s="102" t="e">
        <f>'№ 5ведомственная'!#REF!</f>
        <v>#REF!</v>
      </c>
      <c r="E145" s="103" t="e">
        <f t="shared" si="9"/>
        <v>#REF!</v>
      </c>
      <c r="F145" s="2"/>
    </row>
    <row r="146" spans="1:6" ht="25.5" hidden="1" outlineLevel="6">
      <c r="A146" s="14" t="s">
        <v>53</v>
      </c>
      <c r="B146" s="16" t="s">
        <v>306</v>
      </c>
      <c r="C146" s="102" t="e">
        <f>'№ 5ведомственная'!#REF!</f>
        <v>#REF!</v>
      </c>
      <c r="D146" s="102" t="e">
        <f>'№ 5ведомственная'!#REF!</f>
        <v>#REF!</v>
      </c>
      <c r="E146" s="103" t="e">
        <f t="shared" si="9"/>
        <v>#REF!</v>
      </c>
      <c r="F146" s="2"/>
    </row>
    <row r="147" spans="1:6" ht="28.5" customHeight="1" outlineLevel="1" collapsed="1">
      <c r="A147" s="14" t="s">
        <v>58</v>
      </c>
      <c r="B147" s="16" t="s">
        <v>612</v>
      </c>
      <c r="C147" s="102">
        <f>'№ 5ведомственная'!F105</f>
        <v>2732.6</v>
      </c>
      <c r="D147" s="102">
        <f>'№ 5ведомственная'!G105</f>
        <v>1527.5</v>
      </c>
      <c r="E147" s="103">
        <f t="shared" si="9"/>
        <v>55.899143672692674</v>
      </c>
      <c r="F147" s="2"/>
    </row>
    <row r="148" spans="1:6" ht="63.75" hidden="1" outlineLevel="2">
      <c r="A148" s="14" t="s">
        <v>58</v>
      </c>
      <c r="B148" s="16" t="s">
        <v>271</v>
      </c>
      <c r="C148" s="102">
        <f>C149+C153</f>
        <v>520</v>
      </c>
      <c r="D148" s="102">
        <f>D149+D153</f>
        <v>13</v>
      </c>
      <c r="E148" s="103">
        <f t="shared" si="9"/>
        <v>2.5</v>
      </c>
      <c r="F148" s="2"/>
    </row>
    <row r="149" spans="1:6" ht="38.25" hidden="1" outlineLevel="3">
      <c r="A149" s="14" t="s">
        <v>58</v>
      </c>
      <c r="B149" s="16" t="s">
        <v>356</v>
      </c>
      <c r="C149" s="102">
        <f>C150</f>
        <v>50</v>
      </c>
      <c r="D149" s="102">
        <f t="shared" ref="D149:D151" si="21">D150</f>
        <v>0</v>
      </c>
      <c r="E149" s="103">
        <f t="shared" ref="E149:E211" si="22">D149/C149*100</f>
        <v>0</v>
      </c>
      <c r="F149" s="2"/>
    </row>
    <row r="150" spans="1:6" ht="51" hidden="1" outlineLevel="4">
      <c r="A150" s="14" t="s">
        <v>58</v>
      </c>
      <c r="B150" s="16" t="s">
        <v>357</v>
      </c>
      <c r="C150" s="102">
        <f>C151</f>
        <v>50</v>
      </c>
      <c r="D150" s="102">
        <f t="shared" si="21"/>
        <v>0</v>
      </c>
      <c r="E150" s="103">
        <f t="shared" si="22"/>
        <v>0</v>
      </c>
      <c r="F150" s="2"/>
    </row>
    <row r="151" spans="1:6" hidden="1" outlineLevel="5">
      <c r="A151" s="14" t="s">
        <v>58</v>
      </c>
      <c r="B151" s="16" t="s">
        <v>358</v>
      </c>
      <c r="C151" s="102">
        <f>C152</f>
        <v>50</v>
      </c>
      <c r="D151" s="102">
        <f t="shared" si="21"/>
        <v>0</v>
      </c>
      <c r="E151" s="103">
        <f t="shared" si="22"/>
        <v>0</v>
      </c>
      <c r="F151" s="2"/>
    </row>
    <row r="152" spans="1:6" ht="25.5" hidden="1" outlineLevel="6">
      <c r="A152" s="14" t="s">
        <v>58</v>
      </c>
      <c r="B152" s="16" t="s">
        <v>306</v>
      </c>
      <c r="C152" s="102">
        <f>'№ 5ведомственная'!F115</f>
        <v>50</v>
      </c>
      <c r="D152" s="102">
        <f>'№ 5ведомственная'!G115</f>
        <v>0</v>
      </c>
      <c r="E152" s="103">
        <f t="shared" si="22"/>
        <v>0</v>
      </c>
      <c r="F152" s="2"/>
    </row>
    <row r="153" spans="1:6" ht="25.5" hidden="1" outlineLevel="3">
      <c r="A153" s="14" t="s">
        <v>58</v>
      </c>
      <c r="B153" s="16" t="s">
        <v>359</v>
      </c>
      <c r="C153" s="102">
        <f>C154+C165</f>
        <v>470</v>
      </c>
      <c r="D153" s="102">
        <f>D154+D165</f>
        <v>13</v>
      </c>
      <c r="E153" s="103">
        <f t="shared" si="22"/>
        <v>2.7659574468085104</v>
      </c>
      <c r="F153" s="2"/>
    </row>
    <row r="154" spans="1:6" ht="38.25" hidden="1" outlineLevel="4">
      <c r="A154" s="14" t="s">
        <v>58</v>
      </c>
      <c r="B154" s="16" t="s">
        <v>360</v>
      </c>
      <c r="C154" s="102">
        <f>C155+C157+C159+C161+C163</f>
        <v>450</v>
      </c>
      <c r="D154" s="102">
        <f>D155+D157+D159+D161+D163</f>
        <v>13</v>
      </c>
      <c r="E154" s="103">
        <f t="shared" si="22"/>
        <v>2.8888888888888888</v>
      </c>
      <c r="F154" s="2"/>
    </row>
    <row r="155" spans="1:6" hidden="1" outlineLevel="5">
      <c r="A155" s="14" t="s">
        <v>58</v>
      </c>
      <c r="B155" s="16" t="s">
        <v>361</v>
      </c>
      <c r="C155" s="102">
        <f>C156</f>
        <v>130</v>
      </c>
      <c r="D155" s="102">
        <f>D156</f>
        <v>13</v>
      </c>
      <c r="E155" s="103">
        <f t="shared" si="22"/>
        <v>10</v>
      </c>
      <c r="F155" s="2"/>
    </row>
    <row r="156" spans="1:6" ht="25.5" hidden="1" outlineLevel="6">
      <c r="A156" s="14" t="s">
        <v>58</v>
      </c>
      <c r="B156" s="16" t="s">
        <v>306</v>
      </c>
      <c r="C156" s="102">
        <f>'№ 5ведомственная'!F119</f>
        <v>130</v>
      </c>
      <c r="D156" s="102">
        <f>'№ 5ведомственная'!G119</f>
        <v>13</v>
      </c>
      <c r="E156" s="103">
        <f t="shared" si="22"/>
        <v>10</v>
      </c>
      <c r="F156" s="2"/>
    </row>
    <row r="157" spans="1:6" hidden="1" outlineLevel="5">
      <c r="A157" s="14" t="s">
        <v>58</v>
      </c>
      <c r="B157" s="16" t="s">
        <v>362</v>
      </c>
      <c r="C157" s="102">
        <f>C158</f>
        <v>250</v>
      </c>
      <c r="D157" s="102">
        <f>D158</f>
        <v>0</v>
      </c>
      <c r="E157" s="103">
        <f t="shared" si="22"/>
        <v>0</v>
      </c>
      <c r="F157" s="2"/>
    </row>
    <row r="158" spans="1:6" ht="25.5" hidden="1" outlineLevel="6">
      <c r="A158" s="14" t="s">
        <v>58</v>
      </c>
      <c r="B158" s="16" t="s">
        <v>306</v>
      </c>
      <c r="C158" s="102">
        <f>'№ 5ведомственная'!F121</f>
        <v>250</v>
      </c>
      <c r="D158" s="102">
        <f>'№ 5ведомственная'!G121</f>
        <v>0</v>
      </c>
      <c r="E158" s="103">
        <f t="shared" si="22"/>
        <v>0</v>
      </c>
      <c r="F158" s="2"/>
    </row>
    <row r="159" spans="1:6" hidden="1" outlineLevel="5">
      <c r="A159" s="14" t="s">
        <v>58</v>
      </c>
      <c r="B159" s="16" t="s">
        <v>363</v>
      </c>
      <c r="C159" s="102">
        <f>C160</f>
        <v>40</v>
      </c>
      <c r="D159" s="102">
        <f>D160</f>
        <v>0</v>
      </c>
      <c r="E159" s="103">
        <f t="shared" si="22"/>
        <v>0</v>
      </c>
      <c r="F159" s="2"/>
    </row>
    <row r="160" spans="1:6" ht="25.5" hidden="1" outlineLevel="6">
      <c r="A160" s="14" t="s">
        <v>58</v>
      </c>
      <c r="B160" s="16" t="s">
        <v>306</v>
      </c>
      <c r="C160" s="102">
        <f>'№ 5ведомственная'!F123</f>
        <v>40</v>
      </c>
      <c r="D160" s="102">
        <f>'№ 5ведомственная'!G123</f>
        <v>0</v>
      </c>
      <c r="E160" s="103">
        <f t="shared" si="22"/>
        <v>0</v>
      </c>
      <c r="F160" s="2"/>
    </row>
    <row r="161" spans="1:6" hidden="1" outlineLevel="5">
      <c r="A161" s="14" t="s">
        <v>58</v>
      </c>
      <c r="B161" s="16" t="s">
        <v>364</v>
      </c>
      <c r="C161" s="102">
        <f>C162</f>
        <v>10</v>
      </c>
      <c r="D161" s="102">
        <f>D162</f>
        <v>0</v>
      </c>
      <c r="E161" s="103">
        <f t="shared" si="22"/>
        <v>0</v>
      </c>
      <c r="F161" s="2"/>
    </row>
    <row r="162" spans="1:6" ht="25.5" hidden="1" outlineLevel="6">
      <c r="A162" s="14" t="s">
        <v>58</v>
      </c>
      <c r="B162" s="16" t="s">
        <v>306</v>
      </c>
      <c r="C162" s="102">
        <f>'№ 5ведомственная'!F125</f>
        <v>10</v>
      </c>
      <c r="D162" s="102">
        <f>'№ 5ведомственная'!G125</f>
        <v>0</v>
      </c>
      <c r="E162" s="103">
        <f t="shared" si="22"/>
        <v>0</v>
      </c>
      <c r="F162" s="2"/>
    </row>
    <row r="163" spans="1:6" hidden="1" outlineLevel="5">
      <c r="A163" s="14" t="s">
        <v>58</v>
      </c>
      <c r="B163" s="16" t="s">
        <v>365</v>
      </c>
      <c r="C163" s="102">
        <f>C164</f>
        <v>20</v>
      </c>
      <c r="D163" s="102">
        <f>D164</f>
        <v>0</v>
      </c>
      <c r="E163" s="103">
        <f t="shared" si="22"/>
        <v>0</v>
      </c>
      <c r="F163" s="2"/>
    </row>
    <row r="164" spans="1:6" ht="25.5" hidden="1" outlineLevel="6">
      <c r="A164" s="14" t="s">
        <v>58</v>
      </c>
      <c r="B164" s="16" t="s">
        <v>306</v>
      </c>
      <c r="C164" s="102">
        <f>'№ 5ведомственная'!F127</f>
        <v>20</v>
      </c>
      <c r="D164" s="102">
        <f>'№ 5ведомственная'!G127</f>
        <v>0</v>
      </c>
      <c r="E164" s="103">
        <f t="shared" si="22"/>
        <v>0</v>
      </c>
      <c r="F164" s="2"/>
    </row>
    <row r="165" spans="1:6" ht="38.25" hidden="1" outlineLevel="4">
      <c r="A165" s="14" t="s">
        <v>58</v>
      </c>
      <c r="B165" s="16" t="s">
        <v>366</v>
      </c>
      <c r="C165" s="102">
        <f t="shared" ref="C165:D166" si="23">C166</f>
        <v>20</v>
      </c>
      <c r="D165" s="102">
        <f t="shared" si="23"/>
        <v>0</v>
      </c>
      <c r="E165" s="103">
        <f t="shared" si="22"/>
        <v>0</v>
      </c>
      <c r="F165" s="2"/>
    </row>
    <row r="166" spans="1:6" ht="25.5" hidden="1" outlineLevel="5">
      <c r="A166" s="14" t="s">
        <v>58</v>
      </c>
      <c r="B166" s="16" t="s">
        <v>367</v>
      </c>
      <c r="C166" s="102">
        <f t="shared" si="23"/>
        <v>20</v>
      </c>
      <c r="D166" s="102">
        <f t="shared" si="23"/>
        <v>0</v>
      </c>
      <c r="E166" s="103">
        <f t="shared" si="22"/>
        <v>0</v>
      </c>
      <c r="F166" s="2"/>
    </row>
    <row r="167" spans="1:6" ht="25.5" hidden="1" outlineLevel="6">
      <c r="A167" s="14" t="s">
        <v>58</v>
      </c>
      <c r="B167" s="16" t="s">
        <v>306</v>
      </c>
      <c r="C167" s="102">
        <f>'№ 5ведомственная'!F130</f>
        <v>20</v>
      </c>
      <c r="D167" s="102">
        <f>'№ 5ведомственная'!G130</f>
        <v>0</v>
      </c>
      <c r="E167" s="103">
        <f t="shared" si="22"/>
        <v>0</v>
      </c>
      <c r="F167" s="2"/>
    </row>
    <row r="168" spans="1:6" ht="25.5" outlineLevel="6">
      <c r="A168" s="15" t="s">
        <v>590</v>
      </c>
      <c r="B168" s="16" t="s">
        <v>595</v>
      </c>
      <c r="C168" s="102">
        <f>'№ 5ведомственная'!F131</f>
        <v>793</v>
      </c>
      <c r="D168" s="102">
        <f>'№ 5ведомственная'!G131</f>
        <v>0</v>
      </c>
      <c r="E168" s="103">
        <f t="shared" si="22"/>
        <v>0</v>
      </c>
      <c r="F168" s="2"/>
    </row>
    <row r="169" spans="1:6" s="26" customFormat="1">
      <c r="A169" s="18" t="s">
        <v>71</v>
      </c>
      <c r="B169" s="19" t="s">
        <v>253</v>
      </c>
      <c r="C169" s="101">
        <f>C183+C189+C220</f>
        <v>153908.9</v>
      </c>
      <c r="D169" s="101">
        <f>D183+D189+D220</f>
        <v>59423.1</v>
      </c>
      <c r="E169" s="100">
        <f t="shared" si="22"/>
        <v>38.609268209960568</v>
      </c>
      <c r="F169" s="4"/>
    </row>
    <row r="170" spans="1:6" ht="38.25" hidden="1" outlineLevel="2">
      <c r="A170" s="14" t="s">
        <v>159</v>
      </c>
      <c r="B170" s="16" t="s">
        <v>288</v>
      </c>
      <c r="C170" s="102" t="e">
        <f>C171</f>
        <v>#REF!</v>
      </c>
      <c r="D170" s="102" t="e">
        <f>D171</f>
        <v>#REF!</v>
      </c>
      <c r="E170" s="100" t="e">
        <f t="shared" si="22"/>
        <v>#REF!</v>
      </c>
      <c r="F170" s="2"/>
    </row>
    <row r="171" spans="1:6" ht="25.5" hidden="1" outlineLevel="3">
      <c r="A171" s="14" t="s">
        <v>159</v>
      </c>
      <c r="B171" s="16" t="s">
        <v>443</v>
      </c>
      <c r="C171" s="102" t="e">
        <f>C172+C175</f>
        <v>#REF!</v>
      </c>
      <c r="D171" s="102" t="e">
        <f>D172+D175</f>
        <v>#REF!</v>
      </c>
      <c r="E171" s="100" t="e">
        <f t="shared" si="22"/>
        <v>#REF!</v>
      </c>
      <c r="F171" s="2"/>
    </row>
    <row r="172" spans="1:6" ht="38.25" hidden="1" outlineLevel="4">
      <c r="A172" s="14" t="s">
        <v>159</v>
      </c>
      <c r="B172" s="16" t="s">
        <v>483</v>
      </c>
      <c r="C172" s="102" t="e">
        <f t="shared" ref="C172:D173" si="24">C173</f>
        <v>#REF!</v>
      </c>
      <c r="D172" s="102" t="e">
        <f t="shared" si="24"/>
        <v>#REF!</v>
      </c>
      <c r="E172" s="100" t="e">
        <f t="shared" si="22"/>
        <v>#REF!</v>
      </c>
      <c r="F172" s="2"/>
    </row>
    <row r="173" spans="1:6" ht="25.5" hidden="1" outlineLevel="5">
      <c r="A173" s="14" t="s">
        <v>159</v>
      </c>
      <c r="B173" s="16" t="s">
        <v>484</v>
      </c>
      <c r="C173" s="102" t="e">
        <f t="shared" si="24"/>
        <v>#REF!</v>
      </c>
      <c r="D173" s="102" t="e">
        <f t="shared" si="24"/>
        <v>#REF!</v>
      </c>
      <c r="E173" s="100" t="e">
        <f t="shared" si="22"/>
        <v>#REF!</v>
      </c>
      <c r="F173" s="2"/>
    </row>
    <row r="174" spans="1:6" ht="51" hidden="1" outlineLevel="6">
      <c r="A174" s="14" t="s">
        <v>159</v>
      </c>
      <c r="B174" s="16" t="s">
        <v>305</v>
      </c>
      <c r="C174" s="102" t="e">
        <f>'№ 5ведомственная'!#REF!</f>
        <v>#REF!</v>
      </c>
      <c r="D174" s="102" t="e">
        <f>'№ 5ведомственная'!#REF!</f>
        <v>#REF!</v>
      </c>
      <c r="E174" s="100" t="e">
        <f t="shared" si="22"/>
        <v>#REF!</v>
      </c>
      <c r="F174" s="2"/>
    </row>
    <row r="175" spans="1:6" ht="25.5" hidden="1" outlineLevel="4">
      <c r="A175" s="14" t="s">
        <v>159</v>
      </c>
      <c r="B175" s="16" t="s">
        <v>444</v>
      </c>
      <c r="C175" s="102" t="e">
        <f t="shared" ref="C175:D176" si="25">C176</f>
        <v>#REF!</v>
      </c>
      <c r="D175" s="102" t="e">
        <f t="shared" si="25"/>
        <v>#REF!</v>
      </c>
      <c r="E175" s="100" t="e">
        <f t="shared" si="22"/>
        <v>#REF!</v>
      </c>
      <c r="F175" s="2"/>
    </row>
    <row r="176" spans="1:6" ht="25.5" hidden="1" outlineLevel="5">
      <c r="A176" s="14" t="s">
        <v>159</v>
      </c>
      <c r="B176" s="16" t="s">
        <v>445</v>
      </c>
      <c r="C176" s="102" t="e">
        <f t="shared" si="25"/>
        <v>#REF!</v>
      </c>
      <c r="D176" s="102" t="e">
        <f t="shared" si="25"/>
        <v>#REF!</v>
      </c>
      <c r="E176" s="100" t="e">
        <f t="shared" si="22"/>
        <v>#REF!</v>
      </c>
      <c r="F176" s="2"/>
    </row>
    <row r="177" spans="1:6" ht="25.5" hidden="1" outlineLevel="6">
      <c r="A177" s="14" t="s">
        <v>159</v>
      </c>
      <c r="B177" s="16" t="s">
        <v>332</v>
      </c>
      <c r="C177" s="102" t="e">
        <f>'№ 5ведомственная'!#REF!</f>
        <v>#REF!</v>
      </c>
      <c r="D177" s="102" t="e">
        <f>'№ 5ведомственная'!#REF!</f>
        <v>#REF!</v>
      </c>
      <c r="E177" s="100" t="e">
        <f t="shared" si="22"/>
        <v>#REF!</v>
      </c>
      <c r="F177" s="2"/>
    </row>
    <row r="178" spans="1:6" ht="51" hidden="1" outlineLevel="2">
      <c r="A178" s="14" t="s">
        <v>72</v>
      </c>
      <c r="B178" s="16" t="s">
        <v>272</v>
      </c>
      <c r="C178" s="102" t="e">
        <f>C179</f>
        <v>#REF!</v>
      </c>
      <c r="D178" s="102" t="e">
        <f t="shared" ref="D178:D181" si="26">D179</f>
        <v>#REF!</v>
      </c>
      <c r="E178" s="100" t="e">
        <f t="shared" si="22"/>
        <v>#REF!</v>
      </c>
      <c r="F178" s="2"/>
    </row>
    <row r="179" spans="1:6" ht="25.5" hidden="1" outlineLevel="3">
      <c r="A179" s="14" t="s">
        <v>72</v>
      </c>
      <c r="B179" s="16" t="s">
        <v>368</v>
      </c>
      <c r="C179" s="102" t="e">
        <f>C180</f>
        <v>#REF!</v>
      </c>
      <c r="D179" s="102" t="e">
        <f t="shared" si="26"/>
        <v>#REF!</v>
      </c>
      <c r="E179" s="100" t="e">
        <f t="shared" si="22"/>
        <v>#REF!</v>
      </c>
      <c r="F179" s="2"/>
    </row>
    <row r="180" spans="1:6" ht="25.5" hidden="1" outlineLevel="4">
      <c r="A180" s="14" t="s">
        <v>72</v>
      </c>
      <c r="B180" s="16" t="s">
        <v>369</v>
      </c>
      <c r="C180" s="102" t="e">
        <f>C181</f>
        <v>#REF!</v>
      </c>
      <c r="D180" s="102" t="e">
        <f t="shared" si="26"/>
        <v>#REF!</v>
      </c>
      <c r="E180" s="100" t="e">
        <f t="shared" si="22"/>
        <v>#REF!</v>
      </c>
      <c r="F180" s="2"/>
    </row>
    <row r="181" spans="1:6" ht="63.75" hidden="1" outlineLevel="5">
      <c r="A181" s="14" t="s">
        <v>72</v>
      </c>
      <c r="B181" s="16" t="s">
        <v>370</v>
      </c>
      <c r="C181" s="102" t="e">
        <f>C182</f>
        <v>#REF!</v>
      </c>
      <c r="D181" s="102" t="e">
        <f t="shared" si="26"/>
        <v>#REF!</v>
      </c>
      <c r="E181" s="100" t="e">
        <f t="shared" si="22"/>
        <v>#REF!</v>
      </c>
      <c r="F181" s="2"/>
    </row>
    <row r="182" spans="1:6" ht="25.5" hidden="1" outlineLevel="6">
      <c r="A182" s="14" t="s">
        <v>72</v>
      </c>
      <c r="B182" s="16" t="s">
        <v>306</v>
      </c>
      <c r="C182" s="102" t="e">
        <f>'№ 5ведомственная'!#REF!</f>
        <v>#REF!</v>
      </c>
      <c r="D182" s="102" t="e">
        <f>'№ 5ведомственная'!#REF!</f>
        <v>#REF!</v>
      </c>
      <c r="E182" s="100" t="e">
        <f t="shared" si="22"/>
        <v>#REF!</v>
      </c>
      <c r="F182" s="2"/>
    </row>
    <row r="183" spans="1:6" outlineLevel="1" collapsed="1">
      <c r="A183" s="14" t="s">
        <v>76</v>
      </c>
      <c r="B183" s="16" t="s">
        <v>273</v>
      </c>
      <c r="C183" s="102">
        <f>'№ 5ведомственная'!F148</f>
        <v>16411.900000000001</v>
      </c>
      <c r="D183" s="102">
        <f>'№ 5ведомственная'!G148</f>
        <v>9573.6</v>
      </c>
      <c r="E183" s="103">
        <f t="shared" si="22"/>
        <v>58.333282557168872</v>
      </c>
      <c r="F183" s="2"/>
    </row>
    <row r="184" spans="1:6" ht="51" hidden="1" outlineLevel="2">
      <c r="A184" s="14" t="s">
        <v>76</v>
      </c>
      <c r="B184" s="16" t="s">
        <v>272</v>
      </c>
      <c r="C184" s="102">
        <f>C185</f>
        <v>3285.4</v>
      </c>
      <c r="D184" s="102">
        <f t="shared" ref="D184:D187" si="27">D185</f>
        <v>9573.6</v>
      </c>
      <c r="E184" s="103">
        <f t="shared" si="22"/>
        <v>291.39830766421136</v>
      </c>
      <c r="F184" s="2"/>
    </row>
    <row r="185" spans="1:6" ht="25.5" hidden="1" outlineLevel="3">
      <c r="A185" s="14" t="s">
        <v>76</v>
      </c>
      <c r="B185" s="16" t="s">
        <v>371</v>
      </c>
      <c r="C185" s="102">
        <f>C186</f>
        <v>3285.4</v>
      </c>
      <c r="D185" s="102">
        <f t="shared" si="27"/>
        <v>9573.6</v>
      </c>
      <c r="E185" s="103">
        <f t="shared" si="22"/>
        <v>291.39830766421136</v>
      </c>
      <c r="F185" s="2"/>
    </row>
    <row r="186" spans="1:6" hidden="1" outlineLevel="4">
      <c r="A186" s="14" t="s">
        <v>76</v>
      </c>
      <c r="B186" s="16" t="s">
        <v>372</v>
      </c>
      <c r="C186" s="102">
        <f>C187</f>
        <v>3285.4</v>
      </c>
      <c r="D186" s="102">
        <f t="shared" si="27"/>
        <v>9573.6</v>
      </c>
      <c r="E186" s="103">
        <f t="shared" si="22"/>
        <v>291.39830766421136</v>
      </c>
      <c r="F186" s="2"/>
    </row>
    <row r="187" spans="1:6" ht="38.25" hidden="1" outlineLevel="5">
      <c r="A187" s="14" t="s">
        <v>76</v>
      </c>
      <c r="B187" s="16" t="s">
        <v>373</v>
      </c>
      <c r="C187" s="102">
        <f>C188</f>
        <v>3285.4</v>
      </c>
      <c r="D187" s="102">
        <f t="shared" si="27"/>
        <v>9573.6</v>
      </c>
      <c r="E187" s="103">
        <f t="shared" si="22"/>
        <v>291.39830766421136</v>
      </c>
      <c r="F187" s="2"/>
    </row>
    <row r="188" spans="1:6" ht="25.5" hidden="1" outlineLevel="6">
      <c r="A188" s="14" t="s">
        <v>76</v>
      </c>
      <c r="B188" s="16" t="s">
        <v>306</v>
      </c>
      <c r="C188" s="102">
        <f>'№ 5ведомственная'!F153</f>
        <v>3285.4</v>
      </c>
      <c r="D188" s="102">
        <f>'№ 5ведомственная'!G153</f>
        <v>9573.6</v>
      </c>
      <c r="E188" s="103">
        <f t="shared" si="22"/>
        <v>291.39830766421136</v>
      </c>
      <c r="F188" s="2"/>
    </row>
    <row r="189" spans="1:6" outlineLevel="1" collapsed="1">
      <c r="A189" s="14" t="s">
        <v>80</v>
      </c>
      <c r="B189" s="16" t="s">
        <v>274</v>
      </c>
      <c r="C189" s="102">
        <f>'№ 5ведомственная'!F156</f>
        <v>137197</v>
      </c>
      <c r="D189" s="102">
        <f>'№ 5ведомственная'!G156</f>
        <v>49701.2</v>
      </c>
      <c r="E189" s="103">
        <f t="shared" si="22"/>
        <v>36.226156548612579</v>
      </c>
      <c r="F189" s="2"/>
    </row>
    <row r="190" spans="1:6" ht="51" hidden="1" outlineLevel="2">
      <c r="A190" s="14" t="s">
        <v>80</v>
      </c>
      <c r="B190" s="16" t="s">
        <v>272</v>
      </c>
      <c r="C190" s="102" t="e">
        <f>C191+C207+C216</f>
        <v>#REF!</v>
      </c>
      <c r="D190" s="102" t="e">
        <f>D191+D207+D216</f>
        <v>#REF!</v>
      </c>
      <c r="E190" s="103" t="e">
        <f t="shared" si="22"/>
        <v>#REF!</v>
      </c>
      <c r="F190" s="2"/>
    </row>
    <row r="191" spans="1:6" ht="25.5" hidden="1" outlineLevel="3">
      <c r="A191" s="14" t="s">
        <v>80</v>
      </c>
      <c r="B191" s="16" t="s">
        <v>371</v>
      </c>
      <c r="C191" s="102">
        <f>C192+C201+C204</f>
        <v>48948.2</v>
      </c>
      <c r="D191" s="102">
        <f>D192+D201+D204</f>
        <v>27898.9</v>
      </c>
      <c r="E191" s="103">
        <f t="shared" si="22"/>
        <v>56.996784355706652</v>
      </c>
      <c r="F191" s="2"/>
    </row>
    <row r="192" spans="1:6" ht="38.25" hidden="1" outlineLevel="4">
      <c r="A192" s="14" t="s">
        <v>80</v>
      </c>
      <c r="B192" s="16" t="s">
        <v>374</v>
      </c>
      <c r="C192" s="102">
        <f>C193+C195+C197+C199</f>
        <v>40831.399999999994</v>
      </c>
      <c r="D192" s="102">
        <f>D193+D195+D197+D199</f>
        <v>25769.000000000004</v>
      </c>
      <c r="E192" s="103">
        <f t="shared" si="22"/>
        <v>63.110743202535325</v>
      </c>
      <c r="F192" s="2"/>
    </row>
    <row r="193" spans="1:6" ht="63.75" hidden="1" outlineLevel="5">
      <c r="A193" s="14" t="s">
        <v>80</v>
      </c>
      <c r="B193" s="16" t="s">
        <v>375</v>
      </c>
      <c r="C193" s="102">
        <f>C194</f>
        <v>16928.099999999999</v>
      </c>
      <c r="D193" s="102">
        <f>D194</f>
        <v>10150.9</v>
      </c>
      <c r="E193" s="103">
        <f t="shared" si="22"/>
        <v>59.964792268476671</v>
      </c>
      <c r="F193" s="2"/>
    </row>
    <row r="194" spans="1:6" ht="25.5" hidden="1" outlineLevel="6">
      <c r="A194" s="14" t="s">
        <v>80</v>
      </c>
      <c r="B194" s="16" t="s">
        <v>306</v>
      </c>
      <c r="C194" s="102">
        <f>'№ 5ведомственная'!F161</f>
        <v>16928.099999999999</v>
      </c>
      <c r="D194" s="102">
        <f>'№ 5ведомственная'!G161</f>
        <v>10150.9</v>
      </c>
      <c r="E194" s="103">
        <f t="shared" si="22"/>
        <v>59.964792268476671</v>
      </c>
      <c r="F194" s="2"/>
    </row>
    <row r="195" spans="1:6" ht="25.5" hidden="1" outlineLevel="5">
      <c r="A195" s="14" t="s">
        <v>80</v>
      </c>
      <c r="B195" s="16" t="s">
        <v>376</v>
      </c>
      <c r="C195" s="102">
        <f>C196</f>
        <v>9360</v>
      </c>
      <c r="D195" s="102">
        <f>D196</f>
        <v>6800</v>
      </c>
      <c r="E195" s="103">
        <f t="shared" si="22"/>
        <v>72.649572649572647</v>
      </c>
      <c r="F195" s="2"/>
    </row>
    <row r="196" spans="1:6" ht="25.5" hidden="1" outlineLevel="6">
      <c r="A196" s="14" t="s">
        <v>80</v>
      </c>
      <c r="B196" s="16" t="s">
        <v>332</v>
      </c>
      <c r="C196" s="102">
        <f>'№ 5ведомственная'!F163</f>
        <v>9360</v>
      </c>
      <c r="D196" s="102">
        <f>'№ 5ведомственная'!G163</f>
        <v>6800</v>
      </c>
      <c r="E196" s="103">
        <f t="shared" si="22"/>
        <v>72.649572649572647</v>
      </c>
      <c r="F196" s="2"/>
    </row>
    <row r="197" spans="1:6" ht="25.5" hidden="1" outlineLevel="5">
      <c r="A197" s="14" t="s">
        <v>80</v>
      </c>
      <c r="B197" s="16" t="s">
        <v>377</v>
      </c>
      <c r="C197" s="102">
        <f>C198</f>
        <v>7143.2999999999993</v>
      </c>
      <c r="D197" s="102">
        <f>D198</f>
        <v>4770.3999999999996</v>
      </c>
      <c r="E197" s="103">
        <f t="shared" si="22"/>
        <v>66.781459549507943</v>
      </c>
      <c r="F197" s="2"/>
    </row>
    <row r="198" spans="1:6" ht="25.5" hidden="1" outlineLevel="6">
      <c r="A198" s="14" t="s">
        <v>80</v>
      </c>
      <c r="B198" s="16" t="s">
        <v>306</v>
      </c>
      <c r="C198" s="102">
        <f>'№ 5ведомственная'!F165</f>
        <v>7143.2999999999993</v>
      </c>
      <c r="D198" s="102">
        <f>'№ 5ведомственная'!G165</f>
        <v>4770.3999999999996</v>
      </c>
      <c r="E198" s="103">
        <f t="shared" si="22"/>
        <v>66.781459549507943</v>
      </c>
      <c r="F198" s="2"/>
    </row>
    <row r="199" spans="1:6" ht="51" hidden="1" outlineLevel="5">
      <c r="A199" s="14" t="s">
        <v>80</v>
      </c>
      <c r="B199" s="16" t="s">
        <v>378</v>
      </c>
      <c r="C199" s="102">
        <f>C200</f>
        <v>7400</v>
      </c>
      <c r="D199" s="102">
        <f>D200</f>
        <v>4047.7</v>
      </c>
      <c r="E199" s="103">
        <f t="shared" si="22"/>
        <v>54.69864864864865</v>
      </c>
      <c r="F199" s="2"/>
    </row>
    <row r="200" spans="1:6" ht="25.5" hidden="1" outlineLevel="6">
      <c r="A200" s="14" t="s">
        <v>80</v>
      </c>
      <c r="B200" s="16" t="s">
        <v>306</v>
      </c>
      <c r="C200" s="102">
        <f>'№ 5ведомственная'!F167</f>
        <v>7400</v>
      </c>
      <c r="D200" s="102">
        <f>'№ 5ведомственная'!G167</f>
        <v>4047.7</v>
      </c>
      <c r="E200" s="103">
        <f t="shared" si="22"/>
        <v>54.69864864864865</v>
      </c>
      <c r="F200" s="2"/>
    </row>
    <row r="201" spans="1:6" ht="38.25" hidden="1" outlineLevel="4">
      <c r="A201" s="14" t="s">
        <v>80</v>
      </c>
      <c r="B201" s="16" t="s">
        <v>379</v>
      </c>
      <c r="C201" s="102">
        <f>C203</f>
        <v>7079.2999999999993</v>
      </c>
      <c r="D201" s="102">
        <f>D203</f>
        <v>1441.8</v>
      </c>
      <c r="E201" s="103">
        <f t="shared" si="22"/>
        <v>20.366420408797481</v>
      </c>
      <c r="F201" s="2"/>
    </row>
    <row r="202" spans="1:6" ht="25.5" hidden="1" outlineLevel="5">
      <c r="A202" s="14" t="s">
        <v>80</v>
      </c>
      <c r="B202" s="16" t="s">
        <v>533</v>
      </c>
      <c r="C202" s="102">
        <f>C203</f>
        <v>7079.2999999999993</v>
      </c>
      <c r="D202" s="102">
        <f>D203</f>
        <v>1441.8</v>
      </c>
      <c r="E202" s="103">
        <f t="shared" si="22"/>
        <v>20.366420408797481</v>
      </c>
      <c r="F202" s="2"/>
    </row>
    <row r="203" spans="1:6" ht="25.5" hidden="1" outlineLevel="6">
      <c r="A203" s="14" t="s">
        <v>80</v>
      </c>
      <c r="B203" s="16" t="s">
        <v>306</v>
      </c>
      <c r="C203" s="102">
        <f>'№ 5ведомственная'!F178</f>
        <v>7079.2999999999993</v>
      </c>
      <c r="D203" s="102">
        <f>'№ 5ведомственная'!G178</f>
        <v>1441.8</v>
      </c>
      <c r="E203" s="103">
        <f t="shared" si="22"/>
        <v>20.366420408797481</v>
      </c>
      <c r="F203" s="2"/>
    </row>
    <row r="204" spans="1:6" ht="25.5" hidden="1" outlineLevel="4">
      <c r="A204" s="14" t="s">
        <v>80</v>
      </c>
      <c r="B204" s="16" t="s">
        <v>380</v>
      </c>
      <c r="C204" s="102">
        <f t="shared" ref="C204:D205" si="28">C205</f>
        <v>1037.5</v>
      </c>
      <c r="D204" s="102">
        <f t="shared" si="28"/>
        <v>688.1</v>
      </c>
      <c r="E204" s="103">
        <f t="shared" si="22"/>
        <v>66.322891566265056</v>
      </c>
      <c r="F204" s="2"/>
    </row>
    <row r="205" spans="1:6" ht="25.5" hidden="1" outlineLevel="5">
      <c r="A205" s="14" t="s">
        <v>80</v>
      </c>
      <c r="B205" s="16" t="s">
        <v>381</v>
      </c>
      <c r="C205" s="102">
        <f t="shared" si="28"/>
        <v>1037.5</v>
      </c>
      <c r="D205" s="102">
        <f t="shared" si="28"/>
        <v>688.1</v>
      </c>
      <c r="E205" s="103">
        <f t="shared" si="22"/>
        <v>66.322891566265056</v>
      </c>
      <c r="F205" s="2"/>
    </row>
    <row r="206" spans="1:6" ht="25.5" hidden="1" outlineLevel="6">
      <c r="A206" s="14" t="s">
        <v>80</v>
      </c>
      <c r="B206" s="16" t="s">
        <v>306</v>
      </c>
      <c r="C206" s="102">
        <f>'№ 5ведомственная'!F187</f>
        <v>1037.5</v>
      </c>
      <c r="D206" s="102">
        <f>'№ 5ведомственная'!G187</f>
        <v>688.1</v>
      </c>
      <c r="E206" s="103">
        <f t="shared" si="22"/>
        <v>66.322891566265056</v>
      </c>
      <c r="F206" s="2"/>
    </row>
    <row r="207" spans="1:6" ht="25.5" hidden="1" outlineLevel="3">
      <c r="A207" s="14" t="s">
        <v>80</v>
      </c>
      <c r="B207" s="16" t="s">
        <v>382</v>
      </c>
      <c r="C207" s="102" t="e">
        <f>C208+C213</f>
        <v>#REF!</v>
      </c>
      <c r="D207" s="102" t="e">
        <f>D208+D213</f>
        <v>#REF!</v>
      </c>
      <c r="E207" s="103" t="e">
        <f t="shared" si="22"/>
        <v>#REF!</v>
      </c>
      <c r="F207" s="2"/>
    </row>
    <row r="208" spans="1:6" ht="38.25" hidden="1" outlineLevel="4">
      <c r="A208" s="14" t="s">
        <v>80</v>
      </c>
      <c r="B208" s="16" t="s">
        <v>383</v>
      </c>
      <c r="C208" s="102" t="e">
        <f>C209+C211</f>
        <v>#REF!</v>
      </c>
      <c r="D208" s="102" t="e">
        <f>D209+D211</f>
        <v>#REF!</v>
      </c>
      <c r="E208" s="103" t="e">
        <f t="shared" si="22"/>
        <v>#REF!</v>
      </c>
      <c r="F208" s="2"/>
    </row>
    <row r="209" spans="1:6" ht="25.5" hidden="1" outlineLevel="5">
      <c r="A209" s="14" t="s">
        <v>80</v>
      </c>
      <c r="B209" s="16" t="s">
        <v>384</v>
      </c>
      <c r="C209" s="102" t="e">
        <f>C210</f>
        <v>#REF!</v>
      </c>
      <c r="D209" s="102" t="e">
        <f>D210</f>
        <v>#REF!</v>
      </c>
      <c r="E209" s="103" t="e">
        <f t="shared" si="22"/>
        <v>#REF!</v>
      </c>
      <c r="F209" s="2"/>
    </row>
    <row r="210" spans="1:6" ht="25.5" hidden="1" outlineLevel="6">
      <c r="A210" s="14" t="s">
        <v>80</v>
      </c>
      <c r="B210" s="16" t="s">
        <v>306</v>
      </c>
      <c r="C210" s="102" t="e">
        <f>'№ 5ведомственная'!#REF!</f>
        <v>#REF!</v>
      </c>
      <c r="D210" s="102" t="e">
        <f>'№ 5ведомственная'!#REF!</f>
        <v>#REF!</v>
      </c>
      <c r="E210" s="103" t="e">
        <f t="shared" si="22"/>
        <v>#REF!</v>
      </c>
      <c r="F210" s="2"/>
    </row>
    <row r="211" spans="1:6" ht="38.25" hidden="1" outlineLevel="5">
      <c r="A211" s="14" t="s">
        <v>80</v>
      </c>
      <c r="B211" s="16" t="s">
        <v>540</v>
      </c>
      <c r="C211" s="102" t="e">
        <f>C212</f>
        <v>#REF!</v>
      </c>
      <c r="D211" s="102" t="e">
        <f>D212</f>
        <v>#REF!</v>
      </c>
      <c r="E211" s="103" t="e">
        <f t="shared" si="22"/>
        <v>#REF!</v>
      </c>
      <c r="F211" s="2"/>
    </row>
    <row r="212" spans="1:6" ht="25.5" hidden="1" outlineLevel="6">
      <c r="A212" s="14" t="s">
        <v>80</v>
      </c>
      <c r="B212" s="16" t="s">
        <v>306</v>
      </c>
      <c r="C212" s="102" t="e">
        <f>'№ 5ведомственная'!#REF!</f>
        <v>#REF!</v>
      </c>
      <c r="D212" s="102" t="e">
        <f>'№ 5ведомственная'!#REF!</f>
        <v>#REF!</v>
      </c>
      <c r="E212" s="103" t="e">
        <f t="shared" ref="E212:E275" si="29">D212/C212*100</f>
        <v>#REF!</v>
      </c>
      <c r="F212" s="2"/>
    </row>
    <row r="213" spans="1:6" ht="38.25" hidden="1" outlineLevel="4">
      <c r="A213" s="14" t="s">
        <v>80</v>
      </c>
      <c r="B213" s="16" t="s">
        <v>386</v>
      </c>
      <c r="C213" s="102">
        <f t="shared" ref="C213:D214" si="30">C214</f>
        <v>295.49999999999994</v>
      </c>
      <c r="D213" s="102">
        <f t="shared" si="30"/>
        <v>253.4</v>
      </c>
      <c r="E213" s="103">
        <f t="shared" si="29"/>
        <v>85.752961082910346</v>
      </c>
      <c r="F213" s="2"/>
    </row>
    <row r="214" spans="1:6" ht="38.25" hidden="1" outlineLevel="5">
      <c r="A214" s="14" t="s">
        <v>80</v>
      </c>
      <c r="B214" s="16" t="s">
        <v>385</v>
      </c>
      <c r="C214" s="102">
        <f t="shared" si="30"/>
        <v>295.49999999999994</v>
      </c>
      <c r="D214" s="102">
        <f t="shared" si="30"/>
        <v>253.4</v>
      </c>
      <c r="E214" s="103">
        <f t="shared" si="29"/>
        <v>85.752961082910346</v>
      </c>
      <c r="F214" s="2"/>
    </row>
    <row r="215" spans="1:6" ht="25.5" hidden="1" outlineLevel="6">
      <c r="A215" s="14" t="s">
        <v>80</v>
      </c>
      <c r="B215" s="16" t="s">
        <v>306</v>
      </c>
      <c r="C215" s="102">
        <f>'№ 5ведомственная'!F193</f>
        <v>295.49999999999994</v>
      </c>
      <c r="D215" s="102">
        <f>'№ 5ведомственная'!G193</f>
        <v>253.4</v>
      </c>
      <c r="E215" s="103">
        <f t="shared" si="29"/>
        <v>85.752961082910346</v>
      </c>
      <c r="F215" s="2"/>
    </row>
    <row r="216" spans="1:6" ht="25.5" hidden="1" outlineLevel="3">
      <c r="A216" s="14" t="s">
        <v>80</v>
      </c>
      <c r="B216" s="16" t="s">
        <v>368</v>
      </c>
      <c r="C216" s="102" t="e">
        <f>C217</f>
        <v>#REF!</v>
      </c>
      <c r="D216" s="102" t="e">
        <f t="shared" ref="D216:D218" si="31">D217</f>
        <v>#REF!</v>
      </c>
      <c r="E216" s="103" t="e">
        <f t="shared" si="29"/>
        <v>#REF!</v>
      </c>
      <c r="F216" s="2"/>
    </row>
    <row r="217" spans="1:6" ht="25.5" hidden="1" outlineLevel="4">
      <c r="A217" s="14" t="s">
        <v>80</v>
      </c>
      <c r="B217" s="16" t="s">
        <v>387</v>
      </c>
      <c r="C217" s="102" t="e">
        <f>C218</f>
        <v>#REF!</v>
      </c>
      <c r="D217" s="102" t="e">
        <f t="shared" si="31"/>
        <v>#REF!</v>
      </c>
      <c r="E217" s="103" t="e">
        <f t="shared" si="29"/>
        <v>#REF!</v>
      </c>
      <c r="F217" s="2"/>
    </row>
    <row r="218" spans="1:6" ht="63.75" hidden="1" outlineLevel="5">
      <c r="A218" s="14" t="s">
        <v>80</v>
      </c>
      <c r="B218" s="16" t="s">
        <v>388</v>
      </c>
      <c r="C218" s="102" t="e">
        <f>C219</f>
        <v>#REF!</v>
      </c>
      <c r="D218" s="102" t="e">
        <f t="shared" si="31"/>
        <v>#REF!</v>
      </c>
      <c r="E218" s="103" t="e">
        <f t="shared" si="29"/>
        <v>#REF!</v>
      </c>
      <c r="F218" s="2"/>
    </row>
    <row r="219" spans="1:6" ht="25.5" hidden="1" outlineLevel="6">
      <c r="A219" s="14" t="s">
        <v>80</v>
      </c>
      <c r="B219" s="16" t="s">
        <v>306</v>
      </c>
      <c r="C219" s="102" t="e">
        <f>'№ 5ведомственная'!#REF!</f>
        <v>#REF!</v>
      </c>
      <c r="D219" s="102" t="e">
        <f>'№ 5ведомственная'!#REF!</f>
        <v>#REF!</v>
      </c>
      <c r="E219" s="103" t="e">
        <f t="shared" si="29"/>
        <v>#REF!</v>
      </c>
      <c r="F219" s="2"/>
    </row>
    <row r="220" spans="1:6" outlineLevel="1" collapsed="1">
      <c r="A220" s="14" t="s">
        <v>94</v>
      </c>
      <c r="B220" s="16" t="s">
        <v>275</v>
      </c>
      <c r="C220" s="102">
        <f>'№ 5ведомственная'!F199</f>
        <v>300</v>
      </c>
      <c r="D220" s="102">
        <f>'№ 5ведомственная'!G199</f>
        <v>148.30000000000001</v>
      </c>
      <c r="E220" s="103">
        <f t="shared" si="29"/>
        <v>49.433333333333337</v>
      </c>
      <c r="F220" s="2"/>
    </row>
    <row r="221" spans="1:6" ht="51" hidden="1" outlineLevel="2">
      <c r="A221" s="14" t="s">
        <v>94</v>
      </c>
      <c r="B221" s="16" t="s">
        <v>268</v>
      </c>
      <c r="C221" s="102" t="e">
        <f t="shared" ref="C221:D222" si="32">C222</f>
        <v>#REF!</v>
      </c>
      <c r="D221" s="102" t="e">
        <f t="shared" si="32"/>
        <v>#REF!</v>
      </c>
      <c r="E221" s="100" t="e">
        <f t="shared" si="29"/>
        <v>#REF!</v>
      </c>
      <c r="F221" s="2"/>
    </row>
    <row r="222" spans="1:6" ht="25.5" hidden="1" outlineLevel="3">
      <c r="A222" s="14" t="s">
        <v>94</v>
      </c>
      <c r="B222" s="16" t="s">
        <v>327</v>
      </c>
      <c r="C222" s="102" t="e">
        <f t="shared" si="32"/>
        <v>#REF!</v>
      </c>
      <c r="D222" s="102" t="e">
        <f t="shared" si="32"/>
        <v>#REF!</v>
      </c>
      <c r="E222" s="100" t="e">
        <f t="shared" si="29"/>
        <v>#REF!</v>
      </c>
      <c r="F222" s="2"/>
    </row>
    <row r="223" spans="1:6" ht="51" hidden="1" outlineLevel="4">
      <c r="A223" s="14" t="s">
        <v>94</v>
      </c>
      <c r="B223" s="16" t="s">
        <v>328</v>
      </c>
      <c r="C223" s="102" t="e">
        <f>C224+C226</f>
        <v>#REF!</v>
      </c>
      <c r="D223" s="102" t="e">
        <f>D224+D226</f>
        <v>#REF!</v>
      </c>
      <c r="E223" s="100" t="e">
        <f t="shared" si="29"/>
        <v>#REF!</v>
      </c>
      <c r="F223" s="2"/>
    </row>
    <row r="224" spans="1:6" hidden="1" outlineLevel="5">
      <c r="A224" s="14" t="s">
        <v>94</v>
      </c>
      <c r="B224" s="16" t="s">
        <v>389</v>
      </c>
      <c r="C224" s="102">
        <f>C225</f>
        <v>300</v>
      </c>
      <c r="D224" s="102">
        <f>D225</f>
        <v>148.30000000000001</v>
      </c>
      <c r="E224" s="100">
        <f t="shared" si="29"/>
        <v>49.433333333333337</v>
      </c>
      <c r="F224" s="2"/>
    </row>
    <row r="225" spans="1:6" ht="25.5" hidden="1" outlineLevel="6">
      <c r="A225" s="14" t="s">
        <v>94</v>
      </c>
      <c r="B225" s="16" t="s">
        <v>306</v>
      </c>
      <c r="C225" s="102">
        <f>'№ 5ведомственная'!F204</f>
        <v>300</v>
      </c>
      <c r="D225" s="102">
        <f>'№ 5ведомственная'!G204</f>
        <v>148.30000000000001</v>
      </c>
      <c r="E225" s="100">
        <f t="shared" si="29"/>
        <v>49.433333333333337</v>
      </c>
      <c r="F225" s="2"/>
    </row>
    <row r="226" spans="1:6" ht="25.5" hidden="1" outlineLevel="5">
      <c r="A226" s="14" t="s">
        <v>94</v>
      </c>
      <c r="B226" s="16" t="s">
        <v>390</v>
      </c>
      <c r="C226" s="102" t="e">
        <f>C227</f>
        <v>#REF!</v>
      </c>
      <c r="D226" s="102" t="e">
        <f>D227</f>
        <v>#REF!</v>
      </c>
      <c r="E226" s="100" t="e">
        <f t="shared" si="29"/>
        <v>#REF!</v>
      </c>
      <c r="F226" s="2"/>
    </row>
    <row r="227" spans="1:6" ht="25.5" hidden="1" outlineLevel="6">
      <c r="A227" s="14" t="s">
        <v>94</v>
      </c>
      <c r="B227" s="16" t="s">
        <v>306</v>
      </c>
      <c r="C227" s="102" t="e">
        <f>'№ 5ведомственная'!#REF!</f>
        <v>#REF!</v>
      </c>
      <c r="D227" s="102" t="e">
        <f>'№ 5ведомственная'!#REF!</f>
        <v>#REF!</v>
      </c>
      <c r="E227" s="100" t="e">
        <f t="shared" si="29"/>
        <v>#REF!</v>
      </c>
      <c r="F227" s="2"/>
    </row>
    <row r="228" spans="1:6" ht="38.25" hidden="1" outlineLevel="2">
      <c r="A228" s="14" t="s">
        <v>94</v>
      </c>
      <c r="B228" s="16" t="s">
        <v>298</v>
      </c>
      <c r="C228" s="102" t="e">
        <f t="shared" ref="C228:D229" si="33">C229</f>
        <v>#REF!</v>
      </c>
      <c r="D228" s="102" t="e">
        <f t="shared" si="33"/>
        <v>#REF!</v>
      </c>
      <c r="E228" s="100" t="e">
        <f t="shared" si="29"/>
        <v>#REF!</v>
      </c>
      <c r="F228" s="2"/>
    </row>
    <row r="229" spans="1:6" hidden="1" outlineLevel="3">
      <c r="A229" s="14" t="s">
        <v>94</v>
      </c>
      <c r="B229" s="16" t="s">
        <v>485</v>
      </c>
      <c r="C229" s="102" t="e">
        <f t="shared" si="33"/>
        <v>#REF!</v>
      </c>
      <c r="D229" s="102" t="e">
        <f t="shared" si="33"/>
        <v>#REF!</v>
      </c>
      <c r="E229" s="100" t="e">
        <f t="shared" si="29"/>
        <v>#REF!</v>
      </c>
      <c r="F229" s="2"/>
    </row>
    <row r="230" spans="1:6" ht="38.25" hidden="1" outlineLevel="4">
      <c r="A230" s="14" t="s">
        <v>94</v>
      </c>
      <c r="B230" s="16" t="s">
        <v>486</v>
      </c>
      <c r="C230" s="102" t="e">
        <f>C231+C233</f>
        <v>#REF!</v>
      </c>
      <c r="D230" s="102" t="e">
        <f>D231+D233</f>
        <v>#REF!</v>
      </c>
      <c r="E230" s="100" t="e">
        <f t="shared" si="29"/>
        <v>#REF!</v>
      </c>
      <c r="F230" s="2"/>
    </row>
    <row r="231" spans="1:6" ht="38.25" hidden="1" outlineLevel="5">
      <c r="A231" s="14" t="s">
        <v>94</v>
      </c>
      <c r="B231" s="16" t="s">
        <v>487</v>
      </c>
      <c r="C231" s="102" t="e">
        <f>C232</f>
        <v>#REF!</v>
      </c>
      <c r="D231" s="102" t="e">
        <f>D232</f>
        <v>#REF!</v>
      </c>
      <c r="E231" s="100" t="e">
        <f t="shared" si="29"/>
        <v>#REF!</v>
      </c>
      <c r="F231" s="2"/>
    </row>
    <row r="232" spans="1:6" ht="25.5" hidden="1" outlineLevel="6">
      <c r="A232" s="14" t="s">
        <v>94</v>
      </c>
      <c r="B232" s="16" t="s">
        <v>306</v>
      </c>
      <c r="C232" s="102" t="e">
        <f>'№ 5ведомственная'!#REF!</f>
        <v>#REF!</v>
      </c>
      <c r="D232" s="102" t="e">
        <f>'№ 5ведомственная'!#REF!</f>
        <v>#REF!</v>
      </c>
      <c r="E232" s="100" t="e">
        <f t="shared" si="29"/>
        <v>#REF!</v>
      </c>
      <c r="F232" s="2"/>
    </row>
    <row r="233" spans="1:6" hidden="1" outlineLevel="5">
      <c r="A233" s="14" t="s">
        <v>94</v>
      </c>
      <c r="B233" s="16" t="s">
        <v>488</v>
      </c>
      <c r="C233" s="102" t="e">
        <f>C234</f>
        <v>#REF!</v>
      </c>
      <c r="D233" s="102" t="e">
        <f>D234</f>
        <v>#REF!</v>
      </c>
      <c r="E233" s="100" t="e">
        <f t="shared" si="29"/>
        <v>#REF!</v>
      </c>
      <c r="F233" s="2"/>
    </row>
    <row r="234" spans="1:6" ht="25.5" hidden="1" outlineLevel="6">
      <c r="A234" s="14" t="s">
        <v>94</v>
      </c>
      <c r="B234" s="16" t="s">
        <v>306</v>
      </c>
      <c r="C234" s="102" t="e">
        <f>'№ 5ведомственная'!#REF!</f>
        <v>#REF!</v>
      </c>
      <c r="D234" s="102" t="e">
        <f>'№ 5ведомственная'!#REF!</f>
        <v>#REF!</v>
      </c>
      <c r="E234" s="100" t="e">
        <f t="shared" si="29"/>
        <v>#REF!</v>
      </c>
      <c r="F234" s="2"/>
    </row>
    <row r="235" spans="1:6" s="26" customFormat="1" collapsed="1">
      <c r="A235" s="18" t="s">
        <v>96</v>
      </c>
      <c r="B235" s="19" t="s">
        <v>254</v>
      </c>
      <c r="C235" s="101">
        <f>C236+C253+C273+C313</f>
        <v>82334.3</v>
      </c>
      <c r="D235" s="101">
        <f t="shared" ref="D235" si="34">D236+D253+D273+D313</f>
        <v>49530</v>
      </c>
      <c r="E235" s="100">
        <f t="shared" si="29"/>
        <v>60.157188437868534</v>
      </c>
      <c r="F235" s="4"/>
    </row>
    <row r="236" spans="1:6" outlineLevel="1">
      <c r="A236" s="14" t="s">
        <v>97</v>
      </c>
      <c r="B236" s="16" t="s">
        <v>276</v>
      </c>
      <c r="C236" s="102">
        <f>'№ 5ведомственная'!F206</f>
        <v>3933.3</v>
      </c>
      <c r="D236" s="102">
        <f>'№ 5ведомственная'!G206</f>
        <v>5818.2000000000007</v>
      </c>
      <c r="E236" s="103">
        <f t="shared" si="29"/>
        <v>147.92159255586913</v>
      </c>
      <c r="F236" s="2"/>
    </row>
    <row r="237" spans="1:6" ht="51" hidden="1" outlineLevel="2">
      <c r="A237" s="14" t="s">
        <v>97</v>
      </c>
      <c r="B237" s="16" t="s">
        <v>272</v>
      </c>
      <c r="C237" s="102">
        <f t="shared" ref="C237:D238" si="35">C238</f>
        <v>3133.3</v>
      </c>
      <c r="D237" s="102">
        <f t="shared" si="35"/>
        <v>2079.8000000000002</v>
      </c>
      <c r="E237" s="103">
        <f t="shared" si="29"/>
        <v>66.377301886190281</v>
      </c>
      <c r="F237" s="2"/>
    </row>
    <row r="238" spans="1:6" ht="25.5" hidden="1" outlineLevel="3">
      <c r="A238" s="14" t="s">
        <v>97</v>
      </c>
      <c r="B238" s="16" t="s">
        <v>391</v>
      </c>
      <c r="C238" s="102">
        <f t="shared" si="35"/>
        <v>3133.3</v>
      </c>
      <c r="D238" s="102">
        <f t="shared" si="35"/>
        <v>2079.8000000000002</v>
      </c>
      <c r="E238" s="103">
        <f t="shared" si="29"/>
        <v>66.377301886190281</v>
      </c>
      <c r="F238" s="2"/>
    </row>
    <row r="239" spans="1:6" ht="25.5" hidden="1" outlineLevel="4">
      <c r="A239" s="14" t="s">
        <v>97</v>
      </c>
      <c r="B239" s="16" t="s">
        <v>392</v>
      </c>
      <c r="C239" s="102">
        <f>C240+C242</f>
        <v>3133.3</v>
      </c>
      <c r="D239" s="102">
        <f>D240+D242</f>
        <v>2079.8000000000002</v>
      </c>
      <c r="E239" s="103">
        <f t="shared" si="29"/>
        <v>66.377301886190281</v>
      </c>
      <c r="F239" s="2"/>
    </row>
    <row r="240" spans="1:6" ht="25.5" hidden="1" outlineLevel="5">
      <c r="A240" s="14" t="s">
        <v>97</v>
      </c>
      <c r="B240" s="16" t="s">
        <v>393</v>
      </c>
      <c r="C240" s="102">
        <f>C241</f>
        <v>1000</v>
      </c>
      <c r="D240" s="102">
        <f>D241</f>
        <v>733.6</v>
      </c>
      <c r="E240" s="103">
        <f t="shared" si="29"/>
        <v>73.36</v>
      </c>
      <c r="F240" s="2"/>
    </row>
    <row r="241" spans="1:6" hidden="1" outlineLevel="6">
      <c r="A241" s="14" t="s">
        <v>97</v>
      </c>
      <c r="B241" s="16" t="s">
        <v>307</v>
      </c>
      <c r="C241" s="102">
        <f>'№ 5ведомственная'!F213</f>
        <v>1000</v>
      </c>
      <c r="D241" s="102">
        <f>'№ 5ведомственная'!G213</f>
        <v>733.6</v>
      </c>
      <c r="E241" s="103">
        <f t="shared" si="29"/>
        <v>73.36</v>
      </c>
      <c r="F241" s="2"/>
    </row>
    <row r="242" spans="1:6" ht="38.25" hidden="1" outlineLevel="5">
      <c r="A242" s="14" t="s">
        <v>97</v>
      </c>
      <c r="B242" s="16" t="s">
        <v>394</v>
      </c>
      <c r="C242" s="102">
        <f>C243</f>
        <v>2133.3000000000002</v>
      </c>
      <c r="D242" s="102">
        <f>D243</f>
        <v>1346.2</v>
      </c>
      <c r="E242" s="103">
        <f t="shared" si="29"/>
        <v>63.104111001734395</v>
      </c>
      <c r="F242" s="2"/>
    </row>
    <row r="243" spans="1:6" ht="25.5" hidden="1" outlineLevel="6">
      <c r="A243" s="14" t="s">
        <v>97</v>
      </c>
      <c r="B243" s="16" t="s">
        <v>306</v>
      </c>
      <c r="C243" s="102">
        <f>'№ 5ведомственная'!F211</f>
        <v>2133.3000000000002</v>
      </c>
      <c r="D243" s="102">
        <f>'№ 5ведомственная'!G211</f>
        <v>1346.2</v>
      </c>
      <c r="E243" s="103">
        <f t="shared" si="29"/>
        <v>63.104111001734395</v>
      </c>
      <c r="F243" s="2"/>
    </row>
    <row r="244" spans="1:6" ht="51" hidden="1" outlineLevel="2">
      <c r="A244" s="14" t="s">
        <v>97</v>
      </c>
      <c r="B244" s="16" t="s">
        <v>277</v>
      </c>
      <c r="C244" s="102" t="e">
        <f t="shared" ref="C244:D245" si="36">C245</f>
        <v>#REF!</v>
      </c>
      <c r="D244" s="102" t="e">
        <f t="shared" si="36"/>
        <v>#REF!</v>
      </c>
      <c r="E244" s="103" t="e">
        <f t="shared" si="29"/>
        <v>#REF!</v>
      </c>
      <c r="F244" s="2"/>
    </row>
    <row r="245" spans="1:6" ht="25.5" hidden="1" outlineLevel="3">
      <c r="A245" s="14" t="s">
        <v>97</v>
      </c>
      <c r="B245" s="16" t="s">
        <v>395</v>
      </c>
      <c r="C245" s="102" t="e">
        <f t="shared" si="36"/>
        <v>#REF!</v>
      </c>
      <c r="D245" s="102" t="e">
        <f t="shared" si="36"/>
        <v>#REF!</v>
      </c>
      <c r="E245" s="103" t="e">
        <f t="shared" si="29"/>
        <v>#REF!</v>
      </c>
      <c r="F245" s="2"/>
    </row>
    <row r="246" spans="1:6" ht="25.5" hidden="1" outlineLevel="4">
      <c r="A246" s="14" t="s">
        <v>97</v>
      </c>
      <c r="B246" s="16" t="s">
        <v>396</v>
      </c>
      <c r="C246" s="102" t="e">
        <f>C247+C249+C251</f>
        <v>#REF!</v>
      </c>
      <c r="D246" s="102" t="e">
        <f>D247+D249+D251</f>
        <v>#REF!</v>
      </c>
      <c r="E246" s="103" t="e">
        <f t="shared" si="29"/>
        <v>#REF!</v>
      </c>
      <c r="F246" s="2"/>
    </row>
    <row r="247" spans="1:6" hidden="1" outlineLevel="5">
      <c r="A247" s="14" t="s">
        <v>97</v>
      </c>
      <c r="B247" s="16" t="s">
        <v>534</v>
      </c>
      <c r="C247" s="102">
        <f>C248</f>
        <v>744</v>
      </c>
      <c r="D247" s="102">
        <f>D248</f>
        <v>0</v>
      </c>
      <c r="E247" s="103">
        <f t="shared" si="29"/>
        <v>0</v>
      </c>
      <c r="F247" s="2"/>
    </row>
    <row r="248" spans="1:6" ht="25.5" hidden="1" outlineLevel="6">
      <c r="A248" s="14" t="s">
        <v>97</v>
      </c>
      <c r="B248" s="16" t="s">
        <v>306</v>
      </c>
      <c r="C248" s="102">
        <f>'№ 5ведомственная'!F220</f>
        <v>744</v>
      </c>
      <c r="D248" s="102">
        <f>'№ 5ведомственная'!G220</f>
        <v>0</v>
      </c>
      <c r="E248" s="103">
        <f t="shared" si="29"/>
        <v>0</v>
      </c>
      <c r="F248" s="2"/>
    </row>
    <row r="249" spans="1:6" ht="38.25" hidden="1" outlineLevel="5">
      <c r="A249" s="14" t="s">
        <v>97</v>
      </c>
      <c r="B249" s="16" t="s">
        <v>397</v>
      </c>
      <c r="C249" s="102" t="e">
        <f>C250</f>
        <v>#REF!</v>
      </c>
      <c r="D249" s="102" t="e">
        <f>D250</f>
        <v>#REF!</v>
      </c>
      <c r="E249" s="103" t="e">
        <f t="shared" si="29"/>
        <v>#REF!</v>
      </c>
      <c r="F249" s="2"/>
    </row>
    <row r="250" spans="1:6" ht="25.5" hidden="1" outlineLevel="6">
      <c r="A250" s="14" t="s">
        <v>97</v>
      </c>
      <c r="B250" s="16" t="s">
        <v>398</v>
      </c>
      <c r="C250" s="102" t="e">
        <f>'№ 5ведомственная'!#REF!</f>
        <v>#REF!</v>
      </c>
      <c r="D250" s="102" t="e">
        <f>'№ 5ведомственная'!#REF!</f>
        <v>#REF!</v>
      </c>
      <c r="E250" s="103" t="e">
        <f t="shared" si="29"/>
        <v>#REF!</v>
      </c>
      <c r="F250" s="2"/>
    </row>
    <row r="251" spans="1:6" ht="38.25" hidden="1" outlineLevel="5">
      <c r="A251" s="14" t="s">
        <v>97</v>
      </c>
      <c r="B251" s="16" t="s">
        <v>399</v>
      </c>
      <c r="C251" s="102" t="e">
        <f>C252</f>
        <v>#REF!</v>
      </c>
      <c r="D251" s="102" t="e">
        <f>D252</f>
        <v>#REF!</v>
      </c>
      <c r="E251" s="103" t="e">
        <f t="shared" si="29"/>
        <v>#REF!</v>
      </c>
      <c r="F251" s="2"/>
    </row>
    <row r="252" spans="1:6" ht="25.5" hidden="1" outlineLevel="6">
      <c r="A252" s="14" t="s">
        <v>97</v>
      </c>
      <c r="B252" s="16" t="s">
        <v>398</v>
      </c>
      <c r="C252" s="102" t="e">
        <f>'№ 5ведомственная'!#REF!</f>
        <v>#REF!</v>
      </c>
      <c r="D252" s="102" t="e">
        <f>'№ 5ведомственная'!#REF!</f>
        <v>#REF!</v>
      </c>
      <c r="E252" s="103" t="e">
        <f t="shared" si="29"/>
        <v>#REF!</v>
      </c>
      <c r="F252" s="2"/>
    </row>
    <row r="253" spans="1:6" outlineLevel="1" collapsed="1">
      <c r="A253" s="14" t="s">
        <v>106</v>
      </c>
      <c r="B253" s="16" t="s">
        <v>278</v>
      </c>
      <c r="C253" s="102">
        <f>'№ 5ведомственная'!F227</f>
        <v>7655</v>
      </c>
      <c r="D253" s="102">
        <f>'№ 5ведомственная'!G227</f>
        <v>2354.5</v>
      </c>
      <c r="E253" s="103">
        <f t="shared" si="29"/>
        <v>30.757674722403657</v>
      </c>
      <c r="F253" s="2"/>
    </row>
    <row r="254" spans="1:6" ht="51" hidden="1" outlineLevel="2">
      <c r="A254" s="14" t="s">
        <v>106</v>
      </c>
      <c r="B254" s="16" t="s">
        <v>272</v>
      </c>
      <c r="C254" s="102" t="e">
        <f>C255</f>
        <v>#REF!</v>
      </c>
      <c r="D254" s="102" t="e">
        <f>D255</f>
        <v>#REF!</v>
      </c>
      <c r="E254" s="103" t="e">
        <f t="shared" si="29"/>
        <v>#REF!</v>
      </c>
      <c r="F254" s="2"/>
    </row>
    <row r="255" spans="1:6" ht="25.5" hidden="1" outlineLevel="3">
      <c r="A255" s="14" t="s">
        <v>106</v>
      </c>
      <c r="B255" s="16" t="s">
        <v>391</v>
      </c>
      <c r="C255" s="102" t="e">
        <f>C256+C261+C270</f>
        <v>#REF!</v>
      </c>
      <c r="D255" s="102" t="e">
        <f>D256+D261+D270</f>
        <v>#REF!</v>
      </c>
      <c r="E255" s="103" t="e">
        <f t="shared" si="29"/>
        <v>#REF!</v>
      </c>
      <c r="F255" s="2"/>
    </row>
    <row r="256" spans="1:6" ht="25.5" hidden="1" outlineLevel="4">
      <c r="A256" s="14" t="s">
        <v>106</v>
      </c>
      <c r="B256" s="16" t="s">
        <v>400</v>
      </c>
      <c r="C256" s="102">
        <f>C257+C259</f>
        <v>1505</v>
      </c>
      <c r="D256" s="102">
        <f>D257+D259</f>
        <v>260.60000000000002</v>
      </c>
      <c r="E256" s="103">
        <f t="shared" si="29"/>
        <v>17.315614617940199</v>
      </c>
      <c r="F256" s="2"/>
    </row>
    <row r="257" spans="1:6" ht="25.5" hidden="1" outlineLevel="5">
      <c r="A257" s="14" t="s">
        <v>106</v>
      </c>
      <c r="B257" s="16" t="s">
        <v>401</v>
      </c>
      <c r="C257" s="102">
        <f>C258</f>
        <v>1005</v>
      </c>
      <c r="D257" s="102">
        <f>D258</f>
        <v>25.8</v>
      </c>
      <c r="E257" s="103">
        <f t="shared" si="29"/>
        <v>2.5671641791044775</v>
      </c>
      <c r="F257" s="2"/>
    </row>
    <row r="258" spans="1:6" ht="25.5" hidden="1" outlineLevel="6">
      <c r="A258" s="14" t="s">
        <v>106</v>
      </c>
      <c r="B258" s="16" t="s">
        <v>306</v>
      </c>
      <c r="C258" s="102">
        <f>'№ 5ведомственная'!F232</f>
        <v>1005</v>
      </c>
      <c r="D258" s="102">
        <f>'№ 5ведомственная'!G232</f>
        <v>25.8</v>
      </c>
      <c r="E258" s="103">
        <f t="shared" si="29"/>
        <v>2.5671641791044775</v>
      </c>
      <c r="F258" s="2"/>
    </row>
    <row r="259" spans="1:6" hidden="1" outlineLevel="5">
      <c r="A259" s="14" t="s">
        <v>106</v>
      </c>
      <c r="B259" s="16" t="s">
        <v>402</v>
      </c>
      <c r="C259" s="102">
        <f>C260</f>
        <v>500</v>
      </c>
      <c r="D259" s="102">
        <f>D260</f>
        <v>234.8</v>
      </c>
      <c r="E259" s="103">
        <f t="shared" si="29"/>
        <v>46.96</v>
      </c>
      <c r="F259" s="2"/>
    </row>
    <row r="260" spans="1:6" ht="25.5" hidden="1" outlineLevel="6">
      <c r="A260" s="14" t="s">
        <v>106</v>
      </c>
      <c r="B260" s="16" t="s">
        <v>306</v>
      </c>
      <c r="C260" s="102">
        <f>'№ 5ведомственная'!F234</f>
        <v>500</v>
      </c>
      <c r="D260" s="102">
        <f>'№ 5ведомственная'!G234</f>
        <v>234.8</v>
      </c>
      <c r="E260" s="103">
        <f t="shared" si="29"/>
        <v>46.96</v>
      </c>
      <c r="F260" s="2"/>
    </row>
    <row r="261" spans="1:6" ht="25.5" hidden="1" outlineLevel="4">
      <c r="A261" s="14" t="s">
        <v>106</v>
      </c>
      <c r="B261" s="16" t="s">
        <v>403</v>
      </c>
      <c r="C261" s="102" t="e">
        <f>C262+C264+C266+C268</f>
        <v>#REF!</v>
      </c>
      <c r="D261" s="102" t="e">
        <f>D262+D264+D266+D268</f>
        <v>#REF!</v>
      </c>
      <c r="E261" s="103" t="e">
        <f t="shared" si="29"/>
        <v>#REF!</v>
      </c>
      <c r="F261" s="2"/>
    </row>
    <row r="262" spans="1:6" hidden="1" outlineLevel="5">
      <c r="A262" s="14" t="s">
        <v>106</v>
      </c>
      <c r="B262" s="16" t="s">
        <v>404</v>
      </c>
      <c r="C262" s="102">
        <f>C263</f>
        <v>500</v>
      </c>
      <c r="D262" s="102">
        <f>D263</f>
        <v>0</v>
      </c>
      <c r="E262" s="103">
        <f t="shared" si="29"/>
        <v>0</v>
      </c>
      <c r="F262" s="2"/>
    </row>
    <row r="263" spans="1:6" ht="25.5" hidden="1" outlineLevel="6">
      <c r="A263" s="14" t="s">
        <v>106</v>
      </c>
      <c r="B263" s="16" t="s">
        <v>306</v>
      </c>
      <c r="C263" s="102">
        <f>'№ 5ведомственная'!F237</f>
        <v>500</v>
      </c>
      <c r="D263" s="102">
        <f>'№ 5ведомственная'!G237</f>
        <v>0</v>
      </c>
      <c r="E263" s="103">
        <f t="shared" si="29"/>
        <v>0</v>
      </c>
      <c r="F263" s="2"/>
    </row>
    <row r="264" spans="1:6" ht="25.5" hidden="1" outlineLevel="5">
      <c r="A264" s="14" t="s">
        <v>106</v>
      </c>
      <c r="B264" s="16" t="s">
        <v>552</v>
      </c>
      <c r="C264" s="102">
        <f>C265</f>
        <v>800</v>
      </c>
      <c r="D264" s="102">
        <f>D265</f>
        <v>0</v>
      </c>
      <c r="E264" s="103">
        <f t="shared" si="29"/>
        <v>0</v>
      </c>
      <c r="F264" s="2"/>
    </row>
    <row r="265" spans="1:6" ht="25.5" hidden="1" outlineLevel="6">
      <c r="A265" s="14" t="s">
        <v>106</v>
      </c>
      <c r="B265" s="16" t="s">
        <v>306</v>
      </c>
      <c r="C265" s="102">
        <f>'№ 5ведомственная'!F239</f>
        <v>800</v>
      </c>
      <c r="D265" s="102">
        <f>'№ 5ведомственная'!G239</f>
        <v>0</v>
      </c>
      <c r="E265" s="103">
        <f t="shared" si="29"/>
        <v>0</v>
      </c>
      <c r="F265" s="2"/>
    </row>
    <row r="266" spans="1:6" ht="38.25" hidden="1" outlineLevel="5">
      <c r="A266" s="14" t="s">
        <v>106</v>
      </c>
      <c r="B266" s="16" t="s">
        <v>405</v>
      </c>
      <c r="C266" s="102">
        <f>C267</f>
        <v>500</v>
      </c>
      <c r="D266" s="102">
        <f>D267</f>
        <v>500</v>
      </c>
      <c r="E266" s="103">
        <f t="shared" si="29"/>
        <v>100</v>
      </c>
      <c r="F266" s="2"/>
    </row>
    <row r="267" spans="1:6" ht="25.5" hidden="1" outlineLevel="6">
      <c r="A267" s="14" t="s">
        <v>106</v>
      </c>
      <c r="B267" s="16" t="s">
        <v>306</v>
      </c>
      <c r="C267" s="102">
        <f>'№ 5ведомственная'!F241</f>
        <v>500</v>
      </c>
      <c r="D267" s="102">
        <f>'№ 5ведомственная'!G241</f>
        <v>500</v>
      </c>
      <c r="E267" s="103">
        <f t="shared" si="29"/>
        <v>100</v>
      </c>
      <c r="F267" s="2"/>
    </row>
    <row r="268" spans="1:6" ht="63.75" hidden="1" outlineLevel="5">
      <c r="A268" s="14" t="s">
        <v>106</v>
      </c>
      <c r="B268" s="16" t="s">
        <v>553</v>
      </c>
      <c r="C268" s="102" t="e">
        <f>C269</f>
        <v>#REF!</v>
      </c>
      <c r="D268" s="102" t="e">
        <f>D269</f>
        <v>#REF!</v>
      </c>
      <c r="E268" s="103" t="e">
        <f t="shared" si="29"/>
        <v>#REF!</v>
      </c>
      <c r="F268" s="2"/>
    </row>
    <row r="269" spans="1:6" hidden="1" outlineLevel="6">
      <c r="A269" s="14" t="s">
        <v>106</v>
      </c>
      <c r="B269" s="16" t="s">
        <v>307</v>
      </c>
      <c r="C269" s="102" t="e">
        <f>'№ 5ведомственная'!#REF!</f>
        <v>#REF!</v>
      </c>
      <c r="D269" s="102" t="e">
        <f>'№ 5ведомственная'!#REF!</f>
        <v>#REF!</v>
      </c>
      <c r="E269" s="103" t="e">
        <f t="shared" si="29"/>
        <v>#REF!</v>
      </c>
      <c r="F269" s="2"/>
    </row>
    <row r="270" spans="1:6" ht="25.5" hidden="1" outlineLevel="4">
      <c r="A270" s="14" t="s">
        <v>106</v>
      </c>
      <c r="B270" s="16" t="s">
        <v>406</v>
      </c>
      <c r="C270" s="102" t="e">
        <f t="shared" ref="C270:D271" si="37">C271</f>
        <v>#REF!</v>
      </c>
      <c r="D270" s="102" t="e">
        <f t="shared" si="37"/>
        <v>#REF!</v>
      </c>
      <c r="E270" s="103" t="e">
        <f t="shared" si="29"/>
        <v>#REF!</v>
      </c>
      <c r="F270" s="2"/>
    </row>
    <row r="271" spans="1:6" hidden="1" outlineLevel="5">
      <c r="A271" s="14" t="s">
        <v>106</v>
      </c>
      <c r="B271" s="16" t="s">
        <v>407</v>
      </c>
      <c r="C271" s="102" t="e">
        <f t="shared" si="37"/>
        <v>#REF!</v>
      </c>
      <c r="D271" s="102" t="e">
        <f t="shared" si="37"/>
        <v>#REF!</v>
      </c>
      <c r="E271" s="103" t="e">
        <f t="shared" si="29"/>
        <v>#REF!</v>
      </c>
      <c r="F271" s="2"/>
    </row>
    <row r="272" spans="1:6" ht="25.5" hidden="1" outlineLevel="6">
      <c r="A272" s="14" t="s">
        <v>106</v>
      </c>
      <c r="B272" s="16" t="s">
        <v>306</v>
      </c>
      <c r="C272" s="102" t="e">
        <f>'№ 5ведомственная'!#REF!</f>
        <v>#REF!</v>
      </c>
      <c r="D272" s="102" t="e">
        <f>'№ 5ведомственная'!#REF!</f>
        <v>#REF!</v>
      </c>
      <c r="E272" s="103" t="e">
        <f t="shared" si="29"/>
        <v>#REF!</v>
      </c>
      <c r="F272" s="2"/>
    </row>
    <row r="273" spans="1:6" outlineLevel="1" collapsed="1">
      <c r="A273" s="14" t="s">
        <v>115</v>
      </c>
      <c r="B273" s="16" t="s">
        <v>279</v>
      </c>
      <c r="C273" s="102">
        <f>'№ 5ведомственная'!F249</f>
        <v>41719.300000000003</v>
      </c>
      <c r="D273" s="102">
        <f>'№ 5ведомственная'!G249</f>
        <v>20304.2</v>
      </c>
      <c r="E273" s="103">
        <f t="shared" si="29"/>
        <v>48.668601822178218</v>
      </c>
      <c r="F273" s="2"/>
    </row>
    <row r="274" spans="1:6" ht="51" hidden="1" outlineLevel="2">
      <c r="A274" s="14" t="s">
        <v>115</v>
      </c>
      <c r="B274" s="16" t="s">
        <v>272</v>
      </c>
      <c r="C274" s="102" t="e">
        <f>C275</f>
        <v>#REF!</v>
      </c>
      <c r="D274" s="102" t="e">
        <f>D275</f>
        <v>#REF!</v>
      </c>
      <c r="E274" s="103" t="e">
        <f t="shared" si="29"/>
        <v>#REF!</v>
      </c>
      <c r="F274" s="2"/>
    </row>
    <row r="275" spans="1:6" ht="25.5" hidden="1" outlineLevel="3">
      <c r="A275" s="14" t="s">
        <v>115</v>
      </c>
      <c r="B275" s="16" t="s">
        <v>368</v>
      </c>
      <c r="C275" s="102" t="e">
        <f>C276+C285+C298</f>
        <v>#REF!</v>
      </c>
      <c r="D275" s="102" t="e">
        <f>D276+D285+D298</f>
        <v>#REF!</v>
      </c>
      <c r="E275" s="103" t="e">
        <f t="shared" si="29"/>
        <v>#REF!</v>
      </c>
      <c r="F275" s="2"/>
    </row>
    <row r="276" spans="1:6" hidden="1" outlineLevel="4">
      <c r="A276" s="14" t="s">
        <v>115</v>
      </c>
      <c r="B276" s="16" t="s">
        <v>408</v>
      </c>
      <c r="C276" s="102" t="e">
        <f>C277+C279+C281+C283</f>
        <v>#REF!</v>
      </c>
      <c r="D276" s="102" t="e">
        <f>D277+D279+D281+D283</f>
        <v>#REF!</v>
      </c>
      <c r="E276" s="103" t="e">
        <f t="shared" ref="E276:E339" si="38">D276/C276*100</f>
        <v>#REF!</v>
      </c>
      <c r="F276" s="2"/>
    </row>
    <row r="277" spans="1:6" ht="25.5" hidden="1" outlineLevel="5">
      <c r="A277" s="14" t="s">
        <v>115</v>
      </c>
      <c r="B277" s="16" t="s">
        <v>409</v>
      </c>
      <c r="C277" s="102">
        <f>C278</f>
        <v>8500</v>
      </c>
      <c r="D277" s="102">
        <f>D278</f>
        <v>5108.3</v>
      </c>
      <c r="E277" s="103">
        <f t="shared" si="38"/>
        <v>60.097647058823533</v>
      </c>
      <c r="F277" s="2"/>
    </row>
    <row r="278" spans="1:6" ht="25.5" hidden="1" outlineLevel="6">
      <c r="A278" s="14" t="s">
        <v>115</v>
      </c>
      <c r="B278" s="16" t="s">
        <v>306</v>
      </c>
      <c r="C278" s="102">
        <f>'№ 5ведомственная'!F254</f>
        <v>8500</v>
      </c>
      <c r="D278" s="102">
        <f>'№ 5ведомственная'!G254</f>
        <v>5108.3</v>
      </c>
      <c r="E278" s="103">
        <f t="shared" si="38"/>
        <v>60.097647058823533</v>
      </c>
      <c r="F278" s="2"/>
    </row>
    <row r="279" spans="1:6" hidden="1" outlineLevel="5">
      <c r="A279" s="14" t="s">
        <v>115</v>
      </c>
      <c r="B279" s="16" t="s">
        <v>410</v>
      </c>
      <c r="C279" s="102">
        <f>C280</f>
        <v>1800</v>
      </c>
      <c r="D279" s="102">
        <f>D280</f>
        <v>1200</v>
      </c>
      <c r="E279" s="103">
        <f t="shared" si="38"/>
        <v>66.666666666666657</v>
      </c>
      <c r="F279" s="2"/>
    </row>
    <row r="280" spans="1:6" ht="25.5" hidden="1" outlineLevel="6">
      <c r="A280" s="14" t="s">
        <v>115</v>
      </c>
      <c r="B280" s="16" t="s">
        <v>332</v>
      </c>
      <c r="C280" s="102">
        <f>'№ 5ведомственная'!F257</f>
        <v>1800</v>
      </c>
      <c r="D280" s="102">
        <f>'№ 5ведомственная'!G257</f>
        <v>1200</v>
      </c>
      <c r="E280" s="103">
        <f t="shared" si="38"/>
        <v>66.666666666666657</v>
      </c>
      <c r="F280" s="2"/>
    </row>
    <row r="281" spans="1:6" ht="38.25" hidden="1" outlineLevel="5">
      <c r="A281" s="14" t="s">
        <v>115</v>
      </c>
      <c r="B281" s="16" t="s">
        <v>411</v>
      </c>
      <c r="C281" s="102">
        <f>C282</f>
        <v>2000</v>
      </c>
      <c r="D281" s="102">
        <f>D282</f>
        <v>993.6</v>
      </c>
      <c r="E281" s="103">
        <f t="shared" si="38"/>
        <v>49.68</v>
      </c>
      <c r="F281" s="2"/>
    </row>
    <row r="282" spans="1:6" ht="25.5" hidden="1" outlineLevel="6">
      <c r="A282" s="14" t="s">
        <v>115</v>
      </c>
      <c r="B282" s="16" t="s">
        <v>306</v>
      </c>
      <c r="C282" s="102">
        <f>'№ 5ведомственная'!F259</f>
        <v>2000</v>
      </c>
      <c r="D282" s="102">
        <f>'№ 5ведомственная'!G259</f>
        <v>993.6</v>
      </c>
      <c r="E282" s="103">
        <f t="shared" si="38"/>
        <v>49.68</v>
      </c>
      <c r="F282" s="2"/>
    </row>
    <row r="283" spans="1:6" ht="38.25" hidden="1" outlineLevel="5">
      <c r="A283" s="14" t="s">
        <v>115</v>
      </c>
      <c r="B283" s="16" t="s">
        <v>412</v>
      </c>
      <c r="C283" s="102" t="e">
        <f>C284</f>
        <v>#REF!</v>
      </c>
      <c r="D283" s="102" t="e">
        <f>D284</f>
        <v>#REF!</v>
      </c>
      <c r="E283" s="103" t="e">
        <f t="shared" si="38"/>
        <v>#REF!</v>
      </c>
      <c r="F283" s="2"/>
    </row>
    <row r="284" spans="1:6" ht="25.5" hidden="1" outlineLevel="6">
      <c r="A284" s="14" t="s">
        <v>115</v>
      </c>
      <c r="B284" s="16" t="s">
        <v>306</v>
      </c>
      <c r="C284" s="102" t="e">
        <f>'№ 5ведомственная'!#REF!</f>
        <v>#REF!</v>
      </c>
      <c r="D284" s="102" t="e">
        <f>'№ 5ведомственная'!#REF!</f>
        <v>#REF!</v>
      </c>
      <c r="E284" s="103" t="e">
        <f t="shared" si="38"/>
        <v>#REF!</v>
      </c>
      <c r="F284" s="2"/>
    </row>
    <row r="285" spans="1:6" ht="25.5" hidden="1" outlineLevel="4">
      <c r="A285" s="14" t="s">
        <v>115</v>
      </c>
      <c r="B285" s="16" t="s">
        <v>369</v>
      </c>
      <c r="C285" s="102" t="e">
        <f>C286+C288+C290+C292+C294+C296</f>
        <v>#REF!</v>
      </c>
      <c r="D285" s="102" t="e">
        <f>D286+D288+D290+D292+D294+D296</f>
        <v>#REF!</v>
      </c>
      <c r="E285" s="103" t="e">
        <f t="shared" si="38"/>
        <v>#REF!</v>
      </c>
      <c r="F285" s="2"/>
    </row>
    <row r="286" spans="1:6" hidden="1" outlineLevel="5">
      <c r="A286" s="14" t="s">
        <v>115</v>
      </c>
      <c r="B286" s="16" t="s">
        <v>413</v>
      </c>
      <c r="C286" s="102">
        <f>C287</f>
        <v>4790</v>
      </c>
      <c r="D286" s="102">
        <f>D287</f>
        <v>4400</v>
      </c>
      <c r="E286" s="103">
        <f t="shared" si="38"/>
        <v>91.858037578288105</v>
      </c>
      <c r="F286" s="2"/>
    </row>
    <row r="287" spans="1:6" ht="25.5" hidden="1" outlineLevel="6">
      <c r="A287" s="14" t="s">
        <v>115</v>
      </c>
      <c r="B287" s="16" t="s">
        <v>332</v>
      </c>
      <c r="C287" s="102">
        <f>'№ 5ведомственная'!F262</f>
        <v>4790</v>
      </c>
      <c r="D287" s="102">
        <f>'№ 5ведомственная'!G262</f>
        <v>4400</v>
      </c>
      <c r="E287" s="103">
        <f t="shared" si="38"/>
        <v>91.858037578288105</v>
      </c>
      <c r="F287" s="2"/>
    </row>
    <row r="288" spans="1:6" hidden="1" outlineLevel="5">
      <c r="A288" s="14" t="s">
        <v>115</v>
      </c>
      <c r="B288" s="16" t="s">
        <v>414</v>
      </c>
      <c r="C288" s="102">
        <f>C289</f>
        <v>300</v>
      </c>
      <c r="D288" s="102">
        <f>D289</f>
        <v>0</v>
      </c>
      <c r="E288" s="103">
        <f t="shared" si="38"/>
        <v>0</v>
      </c>
      <c r="F288" s="2"/>
    </row>
    <row r="289" spans="1:6" ht="25.5" hidden="1" outlineLevel="6">
      <c r="A289" s="14" t="s">
        <v>115</v>
      </c>
      <c r="B289" s="16" t="s">
        <v>306</v>
      </c>
      <c r="C289" s="102">
        <f>'№ 5ведомственная'!F264</f>
        <v>300</v>
      </c>
      <c r="D289" s="102">
        <f>'№ 5ведомственная'!G264</f>
        <v>0</v>
      </c>
      <c r="E289" s="103">
        <f t="shared" si="38"/>
        <v>0</v>
      </c>
      <c r="F289" s="2"/>
    </row>
    <row r="290" spans="1:6" ht="51" hidden="1" outlineLevel="5">
      <c r="A290" s="14" t="s">
        <v>115</v>
      </c>
      <c r="B290" s="16" t="s">
        <v>415</v>
      </c>
      <c r="C290" s="102" t="e">
        <f>C291</f>
        <v>#REF!</v>
      </c>
      <c r="D290" s="102" t="e">
        <f>D291</f>
        <v>#REF!</v>
      </c>
      <c r="E290" s="103" t="e">
        <f t="shared" si="38"/>
        <v>#REF!</v>
      </c>
      <c r="F290" s="2"/>
    </row>
    <row r="291" spans="1:6" hidden="1" outlineLevel="6">
      <c r="A291" s="14" t="s">
        <v>115</v>
      </c>
      <c r="B291" s="16" t="s">
        <v>307</v>
      </c>
      <c r="C291" s="102" t="e">
        <f>'№ 5ведомственная'!#REF!</f>
        <v>#REF!</v>
      </c>
      <c r="D291" s="102" t="e">
        <f>'№ 5ведомственная'!#REF!</f>
        <v>#REF!</v>
      </c>
      <c r="E291" s="103" t="e">
        <f t="shared" si="38"/>
        <v>#REF!</v>
      </c>
      <c r="F291" s="2"/>
    </row>
    <row r="292" spans="1:6" hidden="1" outlineLevel="5">
      <c r="A292" s="14" t="s">
        <v>115</v>
      </c>
      <c r="B292" s="16" t="s">
        <v>416</v>
      </c>
      <c r="C292" s="102" t="e">
        <f>C293</f>
        <v>#REF!</v>
      </c>
      <c r="D292" s="102" t="e">
        <f>D293</f>
        <v>#REF!</v>
      </c>
      <c r="E292" s="103" t="e">
        <f t="shared" si="38"/>
        <v>#REF!</v>
      </c>
      <c r="F292" s="2"/>
    </row>
    <row r="293" spans="1:6" ht="25.5" hidden="1" outlineLevel="6">
      <c r="A293" s="14" t="s">
        <v>115</v>
      </c>
      <c r="B293" s="16" t="s">
        <v>306</v>
      </c>
      <c r="C293" s="102" t="e">
        <f>'№ 5ведомственная'!#REF!</f>
        <v>#REF!</v>
      </c>
      <c r="D293" s="102" t="e">
        <f>'№ 5ведомственная'!#REF!</f>
        <v>#REF!</v>
      </c>
      <c r="E293" s="103" t="e">
        <f t="shared" si="38"/>
        <v>#REF!</v>
      </c>
      <c r="F293" s="2"/>
    </row>
    <row r="294" spans="1:6" ht="38.25" hidden="1" outlineLevel="5">
      <c r="A294" s="14" t="s">
        <v>115</v>
      </c>
      <c r="B294" s="16" t="s">
        <v>417</v>
      </c>
      <c r="C294" s="102">
        <f>C295</f>
        <v>1490</v>
      </c>
      <c r="D294" s="102">
        <f>D295</f>
        <v>1060.5</v>
      </c>
      <c r="E294" s="103">
        <f t="shared" si="38"/>
        <v>71.174496644295303</v>
      </c>
      <c r="F294" s="2"/>
    </row>
    <row r="295" spans="1:6" ht="25.5" hidden="1" outlineLevel="6">
      <c r="A295" s="14" t="s">
        <v>115</v>
      </c>
      <c r="B295" s="16" t="s">
        <v>306</v>
      </c>
      <c r="C295" s="102">
        <f>'№ 5ведомственная'!F266</f>
        <v>1490</v>
      </c>
      <c r="D295" s="102">
        <f>'№ 5ведомственная'!G266</f>
        <v>1060.5</v>
      </c>
      <c r="E295" s="103">
        <f t="shared" si="38"/>
        <v>71.174496644295303</v>
      </c>
      <c r="F295" s="2"/>
    </row>
    <row r="296" spans="1:6" hidden="1" outlineLevel="5">
      <c r="A296" s="14" t="s">
        <v>115</v>
      </c>
      <c r="B296" s="16" t="s">
        <v>418</v>
      </c>
      <c r="C296" s="102">
        <f>C297</f>
        <v>1000</v>
      </c>
      <c r="D296" s="102">
        <f>D297</f>
        <v>10</v>
      </c>
      <c r="E296" s="103">
        <f t="shared" si="38"/>
        <v>1</v>
      </c>
      <c r="F296" s="2"/>
    </row>
    <row r="297" spans="1:6" ht="25.5" hidden="1" outlineLevel="6">
      <c r="A297" s="14" t="s">
        <v>115</v>
      </c>
      <c r="B297" s="16" t="s">
        <v>306</v>
      </c>
      <c r="C297" s="102">
        <f>'№ 5ведомственная'!F268</f>
        <v>1000</v>
      </c>
      <c r="D297" s="102">
        <f>'№ 5ведомственная'!G268</f>
        <v>10</v>
      </c>
      <c r="E297" s="103">
        <f t="shared" si="38"/>
        <v>1</v>
      </c>
      <c r="F297" s="2"/>
    </row>
    <row r="298" spans="1:6" ht="25.5" hidden="1" outlineLevel="4">
      <c r="A298" s="14" t="s">
        <v>115</v>
      </c>
      <c r="B298" s="16" t="s">
        <v>387</v>
      </c>
      <c r="C298" s="102" t="e">
        <f>C299+C301+C303</f>
        <v>#REF!</v>
      </c>
      <c r="D298" s="102" t="e">
        <f>D299+D301+D303</f>
        <v>#REF!</v>
      </c>
      <c r="E298" s="103" t="e">
        <f t="shared" si="38"/>
        <v>#REF!</v>
      </c>
      <c r="F298" s="2"/>
    </row>
    <row r="299" spans="1:6" ht="76.5" hidden="1" outlineLevel="5">
      <c r="A299" s="14" t="s">
        <v>115</v>
      </c>
      <c r="B299" s="16" t="s">
        <v>419</v>
      </c>
      <c r="C299" s="102" t="e">
        <f>C300</f>
        <v>#REF!</v>
      </c>
      <c r="D299" s="102" t="e">
        <f>D300</f>
        <v>#REF!</v>
      </c>
      <c r="E299" s="103" t="e">
        <f t="shared" si="38"/>
        <v>#REF!</v>
      </c>
      <c r="F299" s="2"/>
    </row>
    <row r="300" spans="1:6" ht="25.5" hidden="1" outlineLevel="6">
      <c r="A300" s="14" t="s">
        <v>115</v>
      </c>
      <c r="B300" s="16" t="s">
        <v>306</v>
      </c>
      <c r="C300" s="102" t="e">
        <f>'№ 5ведомственная'!#REF!</f>
        <v>#REF!</v>
      </c>
      <c r="D300" s="102" t="e">
        <f>'№ 5ведомственная'!#REF!</f>
        <v>#REF!</v>
      </c>
      <c r="E300" s="103" t="e">
        <f t="shared" si="38"/>
        <v>#REF!</v>
      </c>
      <c r="F300" s="2"/>
    </row>
    <row r="301" spans="1:6" ht="63.75" hidden="1" outlineLevel="5">
      <c r="A301" s="14" t="s">
        <v>115</v>
      </c>
      <c r="B301" s="16" t="s">
        <v>530</v>
      </c>
      <c r="C301" s="102" t="e">
        <f>C302</f>
        <v>#REF!</v>
      </c>
      <c r="D301" s="102" t="e">
        <f>D302</f>
        <v>#REF!</v>
      </c>
      <c r="E301" s="103" t="e">
        <f t="shared" si="38"/>
        <v>#REF!</v>
      </c>
      <c r="F301" s="2"/>
    </row>
    <row r="302" spans="1:6" ht="25.5" hidden="1" outlineLevel="6">
      <c r="A302" s="14" t="s">
        <v>115</v>
      </c>
      <c r="B302" s="16" t="s">
        <v>306</v>
      </c>
      <c r="C302" s="102" t="e">
        <f>'№ 5ведомственная'!#REF!</f>
        <v>#REF!</v>
      </c>
      <c r="D302" s="102" t="e">
        <f>'№ 5ведомственная'!#REF!</f>
        <v>#REF!</v>
      </c>
      <c r="E302" s="103" t="e">
        <f t="shared" si="38"/>
        <v>#REF!</v>
      </c>
      <c r="F302" s="2"/>
    </row>
    <row r="303" spans="1:6" ht="63.75" hidden="1" outlineLevel="5">
      <c r="A303" s="14" t="s">
        <v>115</v>
      </c>
      <c r="B303" s="16" t="s">
        <v>420</v>
      </c>
      <c r="C303" s="102" t="e">
        <f>C304</f>
        <v>#REF!</v>
      </c>
      <c r="D303" s="102" t="e">
        <f>D304</f>
        <v>#REF!</v>
      </c>
      <c r="E303" s="103" t="e">
        <f t="shared" si="38"/>
        <v>#REF!</v>
      </c>
      <c r="F303" s="2"/>
    </row>
    <row r="304" spans="1:6" ht="25.5" hidden="1" outlineLevel="6">
      <c r="A304" s="14" t="s">
        <v>115</v>
      </c>
      <c r="B304" s="16" t="s">
        <v>306</v>
      </c>
      <c r="C304" s="102" t="e">
        <f>'№ 5ведомственная'!#REF!</f>
        <v>#REF!</v>
      </c>
      <c r="D304" s="102" t="e">
        <f>'№ 5ведомственная'!#REF!</f>
        <v>#REF!</v>
      </c>
      <c r="E304" s="103" t="e">
        <f t="shared" si="38"/>
        <v>#REF!</v>
      </c>
      <c r="F304" s="2"/>
    </row>
    <row r="305" spans="1:6" ht="38.25" hidden="1" outlineLevel="2">
      <c r="A305" s="14" t="s">
        <v>115</v>
      </c>
      <c r="B305" s="16" t="s">
        <v>280</v>
      </c>
      <c r="C305" s="102">
        <f>C306</f>
        <v>12686.9</v>
      </c>
      <c r="D305" s="102">
        <f>D306</f>
        <v>2852.2</v>
      </c>
      <c r="E305" s="103">
        <f t="shared" si="38"/>
        <v>22.481457251180352</v>
      </c>
      <c r="F305" s="2"/>
    </row>
    <row r="306" spans="1:6" ht="25.5" hidden="1" outlineLevel="3">
      <c r="A306" s="14" t="s">
        <v>115</v>
      </c>
      <c r="B306" s="16" t="s">
        <v>421</v>
      </c>
      <c r="C306" s="102">
        <f>C307+C310</f>
        <v>12686.9</v>
      </c>
      <c r="D306" s="102">
        <f>D307+D310</f>
        <v>2852.2</v>
      </c>
      <c r="E306" s="103">
        <f t="shared" si="38"/>
        <v>22.481457251180352</v>
      </c>
      <c r="F306" s="2"/>
    </row>
    <row r="307" spans="1:6" ht="25.5" hidden="1" outlineLevel="4">
      <c r="A307" s="14" t="s">
        <v>115</v>
      </c>
      <c r="B307" s="16" t="s">
        <v>541</v>
      </c>
      <c r="C307" s="102">
        <f t="shared" ref="C307:D308" si="39">C308</f>
        <v>500</v>
      </c>
      <c r="D307" s="102">
        <f t="shared" si="39"/>
        <v>404.2</v>
      </c>
      <c r="E307" s="103">
        <f t="shared" si="38"/>
        <v>80.84</v>
      </c>
      <c r="F307" s="2"/>
    </row>
    <row r="308" spans="1:6" ht="51" hidden="1" outlineLevel="5">
      <c r="A308" s="14" t="s">
        <v>115</v>
      </c>
      <c r="B308" s="16" t="s">
        <v>422</v>
      </c>
      <c r="C308" s="102">
        <f t="shared" si="39"/>
        <v>500</v>
      </c>
      <c r="D308" s="102">
        <f t="shared" si="39"/>
        <v>404.2</v>
      </c>
      <c r="E308" s="103">
        <f t="shared" si="38"/>
        <v>80.84</v>
      </c>
      <c r="F308" s="2"/>
    </row>
    <row r="309" spans="1:6" ht="25.5" hidden="1" outlineLevel="6">
      <c r="A309" s="14" t="s">
        <v>115</v>
      </c>
      <c r="B309" s="16" t="s">
        <v>306</v>
      </c>
      <c r="C309" s="102">
        <f>'№ 5ведомственная'!F284</f>
        <v>500</v>
      </c>
      <c r="D309" s="102">
        <f>'№ 5ведомственная'!G284</f>
        <v>404.2</v>
      </c>
      <c r="E309" s="103">
        <f t="shared" si="38"/>
        <v>80.84</v>
      </c>
      <c r="F309" s="2"/>
    </row>
    <row r="310" spans="1:6" ht="38.25" hidden="1" outlineLevel="4">
      <c r="A310" s="14" t="s">
        <v>115</v>
      </c>
      <c r="B310" s="16" t="s">
        <v>423</v>
      </c>
      <c r="C310" s="102">
        <f t="shared" ref="C310:D311" si="40">C311</f>
        <v>12186.9</v>
      </c>
      <c r="D310" s="102">
        <f t="shared" si="40"/>
        <v>2448</v>
      </c>
      <c r="E310" s="103">
        <f t="shared" si="38"/>
        <v>20.087142751643157</v>
      </c>
      <c r="F310" s="2"/>
    </row>
    <row r="311" spans="1:6" ht="38.25" hidden="1" outlineLevel="5">
      <c r="A311" s="14" t="s">
        <v>115</v>
      </c>
      <c r="B311" s="16" t="s">
        <v>424</v>
      </c>
      <c r="C311" s="102">
        <f t="shared" si="40"/>
        <v>12186.9</v>
      </c>
      <c r="D311" s="102">
        <f t="shared" si="40"/>
        <v>2448</v>
      </c>
      <c r="E311" s="103">
        <f t="shared" si="38"/>
        <v>20.087142751643157</v>
      </c>
      <c r="F311" s="2"/>
    </row>
    <row r="312" spans="1:6" ht="25.5" hidden="1" outlineLevel="6">
      <c r="A312" s="14" t="s">
        <v>115</v>
      </c>
      <c r="B312" s="16" t="s">
        <v>306</v>
      </c>
      <c r="C312" s="102">
        <f>'№ 5ведомственная'!F293</f>
        <v>12186.9</v>
      </c>
      <c r="D312" s="102">
        <f>'№ 5ведомственная'!G293</f>
        <v>2448</v>
      </c>
      <c r="E312" s="103">
        <f t="shared" si="38"/>
        <v>20.087142751643157</v>
      </c>
      <c r="F312" s="2"/>
    </row>
    <row r="313" spans="1:6" outlineLevel="1" collapsed="1">
      <c r="A313" s="14" t="s">
        <v>130</v>
      </c>
      <c r="B313" s="16" t="s">
        <v>281</v>
      </c>
      <c r="C313" s="102">
        <f>'№ 5ведомственная'!F294</f>
        <v>29026.7</v>
      </c>
      <c r="D313" s="102">
        <f>'№ 5ведомственная'!G294</f>
        <v>21053.1</v>
      </c>
      <c r="E313" s="103">
        <f t="shared" si="38"/>
        <v>72.53011882163662</v>
      </c>
      <c r="F313" s="2"/>
    </row>
    <row r="314" spans="1:6" ht="51" hidden="1" outlineLevel="2">
      <c r="A314" s="14" t="s">
        <v>130</v>
      </c>
      <c r="B314" s="16" t="s">
        <v>272</v>
      </c>
      <c r="C314" s="102">
        <f>C315</f>
        <v>20116.400000000001</v>
      </c>
      <c r="D314" s="102">
        <f t="shared" ref="D314:D317" si="41">D315</f>
        <v>15200</v>
      </c>
      <c r="E314" s="100">
        <f t="shared" si="38"/>
        <v>75.560239406653267</v>
      </c>
      <c r="F314" s="2"/>
    </row>
    <row r="315" spans="1:6" ht="25.5" hidden="1" outlineLevel="3">
      <c r="A315" s="14" t="s">
        <v>130</v>
      </c>
      <c r="B315" s="16" t="s">
        <v>391</v>
      </c>
      <c r="C315" s="102">
        <f>C316</f>
        <v>20116.400000000001</v>
      </c>
      <c r="D315" s="102">
        <f t="shared" si="41"/>
        <v>15200</v>
      </c>
      <c r="E315" s="100">
        <f t="shared" si="38"/>
        <v>75.560239406653267</v>
      </c>
      <c r="F315" s="2"/>
    </row>
    <row r="316" spans="1:6" ht="25.5" hidden="1" outlineLevel="4">
      <c r="A316" s="14" t="s">
        <v>130</v>
      </c>
      <c r="B316" s="16" t="s">
        <v>403</v>
      </c>
      <c r="C316" s="102">
        <f>C317</f>
        <v>20116.400000000001</v>
      </c>
      <c r="D316" s="102">
        <f t="shared" si="41"/>
        <v>15200</v>
      </c>
      <c r="E316" s="100">
        <f t="shared" si="38"/>
        <v>75.560239406653267</v>
      </c>
      <c r="F316" s="2"/>
    </row>
    <row r="317" spans="1:6" ht="25.5" hidden="1" outlineLevel="5">
      <c r="A317" s="14" t="s">
        <v>130</v>
      </c>
      <c r="B317" s="16" t="s">
        <v>425</v>
      </c>
      <c r="C317" s="102">
        <f>C318</f>
        <v>20116.400000000001</v>
      </c>
      <c r="D317" s="102">
        <f t="shared" si="41"/>
        <v>15200</v>
      </c>
      <c r="E317" s="100">
        <f t="shared" si="38"/>
        <v>75.560239406653267</v>
      </c>
      <c r="F317" s="2"/>
    </row>
    <row r="318" spans="1:6" ht="25.5" hidden="1" outlineLevel="6">
      <c r="A318" s="14" t="s">
        <v>130</v>
      </c>
      <c r="B318" s="16" t="s">
        <v>332</v>
      </c>
      <c r="C318" s="102">
        <f>'№ 5ведомственная'!F299</f>
        <v>20116.400000000001</v>
      </c>
      <c r="D318" s="102">
        <f>'№ 5ведомственная'!G299</f>
        <v>15200</v>
      </c>
      <c r="E318" s="100">
        <f t="shared" si="38"/>
        <v>75.560239406653267</v>
      </c>
      <c r="F318" s="2"/>
    </row>
    <row r="319" spans="1:6" s="26" customFormat="1" outlineLevel="6">
      <c r="A319" s="42" t="s">
        <v>691</v>
      </c>
      <c r="B319" s="19" t="s">
        <v>701</v>
      </c>
      <c r="C319" s="101">
        <f>C320</f>
        <v>1370.5</v>
      </c>
      <c r="D319" s="101">
        <f t="shared" ref="D319" si="42">D320</f>
        <v>836.4</v>
      </c>
      <c r="E319" s="100">
        <f t="shared" si="38"/>
        <v>61.028821597956949</v>
      </c>
      <c r="F319" s="4"/>
    </row>
    <row r="320" spans="1:6" outlineLevel="6">
      <c r="A320" s="15" t="s">
        <v>692</v>
      </c>
      <c r="B320" s="16" t="s">
        <v>702</v>
      </c>
      <c r="C320" s="102">
        <f>'№ 5ведомственная'!F307</f>
        <v>1370.5</v>
      </c>
      <c r="D320" s="102">
        <f>'№ 5ведомственная'!G307</f>
        <v>836.4</v>
      </c>
      <c r="E320" s="103">
        <f t="shared" si="38"/>
        <v>61.028821597956949</v>
      </c>
      <c r="F320" s="2"/>
    </row>
    <row r="321" spans="1:6" s="26" customFormat="1">
      <c r="A321" s="18" t="s">
        <v>161</v>
      </c>
      <c r="B321" s="19" t="s">
        <v>258</v>
      </c>
      <c r="C321" s="101">
        <f>C322+C334+C360+C371+C381+C411</f>
        <v>416071.60000000003</v>
      </c>
      <c r="D321" s="101">
        <f>D322+D334+D360+D371+D381+D411</f>
        <v>286693.5</v>
      </c>
      <c r="E321" s="100">
        <f t="shared" si="38"/>
        <v>68.904847146500742</v>
      </c>
      <c r="F321" s="4"/>
    </row>
    <row r="322" spans="1:6" outlineLevel="1">
      <c r="A322" s="14" t="s">
        <v>162</v>
      </c>
      <c r="B322" s="16" t="s">
        <v>290</v>
      </c>
      <c r="C322" s="102">
        <f>'№ 5ведомственная'!F378</f>
        <v>136058.6</v>
      </c>
      <c r="D322" s="102">
        <f>'№ 5ведомственная'!G378</f>
        <v>90637.299999999988</v>
      </c>
      <c r="E322" s="103">
        <f t="shared" si="38"/>
        <v>66.616369711286154</v>
      </c>
      <c r="F322" s="2"/>
    </row>
    <row r="323" spans="1:6" ht="38.25" hidden="1" outlineLevel="2">
      <c r="A323" s="14" t="s">
        <v>162</v>
      </c>
      <c r="B323" s="16" t="s">
        <v>291</v>
      </c>
      <c r="C323" s="102" t="e">
        <f t="shared" ref="C323:D324" si="43">C324</f>
        <v>#REF!</v>
      </c>
      <c r="D323" s="102" t="e">
        <f t="shared" si="43"/>
        <v>#REF!</v>
      </c>
      <c r="E323" s="103" t="e">
        <f t="shared" si="38"/>
        <v>#REF!</v>
      </c>
      <c r="F323" s="2"/>
    </row>
    <row r="324" spans="1:6" ht="25.5" hidden="1" outlineLevel="3">
      <c r="A324" s="14" t="s">
        <v>162</v>
      </c>
      <c r="B324" s="16" t="s">
        <v>446</v>
      </c>
      <c r="C324" s="102" t="e">
        <f t="shared" si="43"/>
        <v>#REF!</v>
      </c>
      <c r="D324" s="102" t="e">
        <f t="shared" si="43"/>
        <v>#REF!</v>
      </c>
      <c r="E324" s="103" t="e">
        <f t="shared" si="38"/>
        <v>#REF!</v>
      </c>
      <c r="F324" s="2"/>
    </row>
    <row r="325" spans="1:6" ht="25.5" hidden="1" outlineLevel="4">
      <c r="A325" s="14" t="s">
        <v>162</v>
      </c>
      <c r="B325" s="16" t="s">
        <v>447</v>
      </c>
      <c r="C325" s="102" t="e">
        <f>C326+C328+C330+C332</f>
        <v>#REF!</v>
      </c>
      <c r="D325" s="102" t="e">
        <f>D326+D328+D330+D332</f>
        <v>#REF!</v>
      </c>
      <c r="E325" s="103" t="e">
        <f t="shared" si="38"/>
        <v>#REF!</v>
      </c>
      <c r="F325" s="2"/>
    </row>
    <row r="326" spans="1:6" ht="51" hidden="1" outlineLevel="5">
      <c r="A326" s="14" t="s">
        <v>162</v>
      </c>
      <c r="B326" s="16" t="s">
        <v>448</v>
      </c>
      <c r="C326" s="102">
        <f>C327</f>
        <v>60838.5</v>
      </c>
      <c r="D326" s="102">
        <f>D327</f>
        <v>41740.199999999997</v>
      </c>
      <c r="E326" s="103">
        <f t="shared" si="38"/>
        <v>68.608200399418124</v>
      </c>
      <c r="F326" s="2"/>
    </row>
    <row r="327" spans="1:6" ht="25.5" hidden="1" outlineLevel="6">
      <c r="A327" s="14" t="s">
        <v>162</v>
      </c>
      <c r="B327" s="16" t="s">
        <v>332</v>
      </c>
      <c r="C327" s="102">
        <f>'№ 5ведомственная'!F383</f>
        <v>60838.5</v>
      </c>
      <c r="D327" s="102">
        <f>'№ 5ведомственная'!G383</f>
        <v>41740.199999999997</v>
      </c>
      <c r="E327" s="103">
        <f t="shared" si="38"/>
        <v>68.608200399418124</v>
      </c>
      <c r="F327" s="2"/>
    </row>
    <row r="328" spans="1:6" ht="51" hidden="1" outlineLevel="5">
      <c r="A328" s="31" t="s">
        <v>162</v>
      </c>
      <c r="B328" s="32" t="s">
        <v>449</v>
      </c>
      <c r="C328" s="105">
        <f>C329</f>
        <v>72468.399999999994</v>
      </c>
      <c r="D328" s="105">
        <f>D329</f>
        <v>47039.6</v>
      </c>
      <c r="E328" s="103">
        <f t="shared" si="38"/>
        <v>64.910498920908978</v>
      </c>
      <c r="F328" s="2"/>
    </row>
    <row r="329" spans="1:6" ht="25.5" hidden="1" outlineLevel="6">
      <c r="A329" s="14" t="s">
        <v>162</v>
      </c>
      <c r="B329" s="16" t="s">
        <v>332</v>
      </c>
      <c r="C329" s="102">
        <f>'№ 5ведомственная'!F385</f>
        <v>72468.399999999994</v>
      </c>
      <c r="D329" s="102">
        <f>'№ 5ведомственная'!G385</f>
        <v>47039.6</v>
      </c>
      <c r="E329" s="103">
        <f t="shared" si="38"/>
        <v>64.910498920908978</v>
      </c>
      <c r="F329" s="2"/>
    </row>
    <row r="330" spans="1:6" ht="25.5" hidden="1" outlineLevel="5">
      <c r="A330" s="14" t="s">
        <v>162</v>
      </c>
      <c r="B330" s="16" t="s">
        <v>450</v>
      </c>
      <c r="C330" s="102">
        <f>C331</f>
        <v>2551.6999999999998</v>
      </c>
      <c r="D330" s="102">
        <f>D331</f>
        <v>1665.4</v>
      </c>
      <c r="E330" s="103">
        <f t="shared" si="38"/>
        <v>65.266293059528948</v>
      </c>
      <c r="F330" s="2"/>
    </row>
    <row r="331" spans="1:6" ht="25.5" hidden="1" outlineLevel="6">
      <c r="A331" s="14" t="s">
        <v>162</v>
      </c>
      <c r="B331" s="16" t="s">
        <v>332</v>
      </c>
      <c r="C331" s="102">
        <f>'№ 5ведомственная'!F387</f>
        <v>2551.6999999999998</v>
      </c>
      <c r="D331" s="102">
        <f>'№ 5ведомственная'!G387</f>
        <v>1665.4</v>
      </c>
      <c r="E331" s="103">
        <f t="shared" si="38"/>
        <v>65.266293059528948</v>
      </c>
      <c r="F331" s="2"/>
    </row>
    <row r="332" spans="1:6" ht="25.5" hidden="1" outlineLevel="5">
      <c r="A332" s="14" t="s">
        <v>162</v>
      </c>
      <c r="B332" s="16" t="s">
        <v>451</v>
      </c>
      <c r="C332" s="106" t="e">
        <f>C333</f>
        <v>#REF!</v>
      </c>
      <c r="D332" s="106" t="e">
        <f>D333</f>
        <v>#REF!</v>
      </c>
      <c r="E332" s="103" t="e">
        <f t="shared" si="38"/>
        <v>#REF!</v>
      </c>
      <c r="F332" s="2"/>
    </row>
    <row r="333" spans="1:6" ht="25.5" hidden="1" outlineLevel="6">
      <c r="A333" s="28" t="s">
        <v>162</v>
      </c>
      <c r="B333" s="29" t="s">
        <v>332</v>
      </c>
      <c r="C333" s="106" t="e">
        <f>'№ 5ведомственная'!#REF!</f>
        <v>#REF!</v>
      </c>
      <c r="D333" s="106" t="e">
        <f>'№ 5ведомственная'!#REF!</f>
        <v>#REF!</v>
      </c>
      <c r="E333" s="103" t="e">
        <f t="shared" si="38"/>
        <v>#REF!</v>
      </c>
      <c r="F333" s="2"/>
    </row>
    <row r="334" spans="1:6" outlineLevel="1" collapsed="1">
      <c r="A334" s="38" t="s">
        <v>169</v>
      </c>
      <c r="B334" s="39" t="s">
        <v>292</v>
      </c>
      <c r="C334" s="107">
        <f>'№ 5ведомственная'!F390</f>
        <v>237172.80000000002</v>
      </c>
      <c r="D334" s="107">
        <f>'№ 5ведомственная'!G390</f>
        <v>162426.90000000002</v>
      </c>
      <c r="E334" s="103">
        <f t="shared" si="38"/>
        <v>68.484623869178932</v>
      </c>
      <c r="F334" s="2"/>
    </row>
    <row r="335" spans="1:6" ht="38.25" hidden="1" outlineLevel="2">
      <c r="A335" s="31" t="s">
        <v>169</v>
      </c>
      <c r="B335" s="32" t="s">
        <v>291</v>
      </c>
      <c r="C335" s="105" t="e">
        <f>C336</f>
        <v>#REF!</v>
      </c>
      <c r="D335" s="105" t="e">
        <f>D336</f>
        <v>#REF!</v>
      </c>
      <c r="E335" s="103" t="e">
        <f t="shared" si="38"/>
        <v>#REF!</v>
      </c>
      <c r="F335" s="2"/>
    </row>
    <row r="336" spans="1:6" ht="25.5" hidden="1" outlineLevel="3">
      <c r="A336" s="14" t="s">
        <v>169</v>
      </c>
      <c r="B336" s="16" t="s">
        <v>452</v>
      </c>
      <c r="C336" s="102" t="e">
        <f>C337+C346</f>
        <v>#REF!</v>
      </c>
      <c r="D336" s="102" t="e">
        <f>D337+D346</f>
        <v>#REF!</v>
      </c>
      <c r="E336" s="103" t="e">
        <f t="shared" si="38"/>
        <v>#REF!</v>
      </c>
      <c r="F336" s="2"/>
    </row>
    <row r="337" spans="1:6" ht="38.25" hidden="1" outlineLevel="4">
      <c r="A337" s="14" t="s">
        <v>169</v>
      </c>
      <c r="B337" s="16" t="s">
        <v>453</v>
      </c>
      <c r="C337" s="102" t="e">
        <f>C338+C340+C342+C344</f>
        <v>#REF!</v>
      </c>
      <c r="D337" s="102" t="e">
        <f>D338+D340+D342+D344</f>
        <v>#REF!</v>
      </c>
      <c r="E337" s="103" t="e">
        <f t="shared" si="38"/>
        <v>#REF!</v>
      </c>
      <c r="F337" s="2"/>
    </row>
    <row r="338" spans="1:6" ht="51" hidden="1" outlineLevel="5">
      <c r="A338" s="14" t="s">
        <v>169</v>
      </c>
      <c r="B338" s="16" t="s">
        <v>454</v>
      </c>
      <c r="C338" s="102">
        <f>C339</f>
        <v>143135.70000000001</v>
      </c>
      <c r="D338" s="102">
        <f>D339</f>
        <v>102665</v>
      </c>
      <c r="E338" s="103">
        <f t="shared" si="38"/>
        <v>71.725642170332065</v>
      </c>
      <c r="F338" s="2"/>
    </row>
    <row r="339" spans="1:6" ht="25.5" hidden="1" outlineLevel="6">
      <c r="A339" s="14" t="s">
        <v>169</v>
      </c>
      <c r="B339" s="16" t="s">
        <v>332</v>
      </c>
      <c r="C339" s="102">
        <f>'№ 5ведомственная'!F395</f>
        <v>143135.70000000001</v>
      </c>
      <c r="D339" s="102">
        <f>'№ 5ведомственная'!G395</f>
        <v>102665</v>
      </c>
      <c r="E339" s="103">
        <f t="shared" si="38"/>
        <v>71.725642170332065</v>
      </c>
      <c r="F339" s="2"/>
    </row>
    <row r="340" spans="1:6" ht="51" hidden="1" outlineLevel="5">
      <c r="A340" s="31" t="s">
        <v>169</v>
      </c>
      <c r="B340" s="32" t="s">
        <v>455</v>
      </c>
      <c r="C340" s="105">
        <f>C341</f>
        <v>58679.7</v>
      </c>
      <c r="D340" s="105">
        <f>D341</f>
        <v>36812.9</v>
      </c>
      <c r="E340" s="103">
        <f t="shared" ref="E340:E403" si="44">D340/C340*100</f>
        <v>62.735324141057305</v>
      </c>
      <c r="F340" s="2"/>
    </row>
    <row r="341" spans="1:6" ht="25.5" hidden="1" outlineLevel="6">
      <c r="A341" s="14" t="s">
        <v>169</v>
      </c>
      <c r="B341" s="16" t="s">
        <v>332</v>
      </c>
      <c r="C341" s="102">
        <f>'№ 5ведомственная'!F401</f>
        <v>58679.7</v>
      </c>
      <c r="D341" s="102">
        <f>'№ 5ведомственная'!G401</f>
        <v>36812.9</v>
      </c>
      <c r="E341" s="103">
        <f t="shared" si="44"/>
        <v>62.735324141057305</v>
      </c>
      <c r="F341" s="2"/>
    </row>
    <row r="342" spans="1:6" ht="25.5" hidden="1" outlineLevel="5">
      <c r="A342" s="14" t="s">
        <v>169</v>
      </c>
      <c r="B342" s="16" t="s">
        <v>456</v>
      </c>
      <c r="C342" s="102" t="e">
        <f>C343</f>
        <v>#REF!</v>
      </c>
      <c r="D342" s="102" t="e">
        <f>D343</f>
        <v>#REF!</v>
      </c>
      <c r="E342" s="103" t="e">
        <f t="shared" si="44"/>
        <v>#REF!</v>
      </c>
      <c r="F342" s="2"/>
    </row>
    <row r="343" spans="1:6" ht="25.5" hidden="1" outlineLevel="6">
      <c r="A343" s="14" t="s">
        <v>169</v>
      </c>
      <c r="B343" s="16" t="s">
        <v>332</v>
      </c>
      <c r="C343" s="102" t="e">
        <f>'№ 5ведомственная'!#REF!</f>
        <v>#REF!</v>
      </c>
      <c r="D343" s="102" t="e">
        <f>'№ 5ведомственная'!#REF!</f>
        <v>#REF!</v>
      </c>
      <c r="E343" s="103" t="e">
        <f t="shared" si="44"/>
        <v>#REF!</v>
      </c>
      <c r="F343" s="2"/>
    </row>
    <row r="344" spans="1:6" ht="25.5" hidden="1" outlineLevel="5">
      <c r="A344" s="14" t="s">
        <v>169</v>
      </c>
      <c r="B344" s="16" t="s">
        <v>457</v>
      </c>
      <c r="C344" s="102" t="e">
        <f>C345</f>
        <v>#REF!</v>
      </c>
      <c r="D344" s="102" t="e">
        <f>D345</f>
        <v>#REF!</v>
      </c>
      <c r="E344" s="103" t="e">
        <f t="shared" si="44"/>
        <v>#REF!</v>
      </c>
      <c r="F344" s="2"/>
    </row>
    <row r="345" spans="1:6" ht="25.5" hidden="1" outlineLevel="6">
      <c r="A345" s="14" t="s">
        <v>169</v>
      </c>
      <c r="B345" s="16" t="s">
        <v>332</v>
      </c>
      <c r="C345" s="102" t="e">
        <f>'№ 5ведомственная'!#REF!</f>
        <v>#REF!</v>
      </c>
      <c r="D345" s="102" t="e">
        <f>'№ 5ведомственная'!#REF!</f>
        <v>#REF!</v>
      </c>
      <c r="E345" s="103" t="e">
        <f t="shared" si="44"/>
        <v>#REF!</v>
      </c>
      <c r="F345" s="2"/>
    </row>
    <row r="346" spans="1:6" hidden="1" outlineLevel="4">
      <c r="A346" s="31" t="s">
        <v>169</v>
      </c>
      <c r="B346" s="32" t="s">
        <v>458</v>
      </c>
      <c r="C346" s="105">
        <f>C347+C349</f>
        <v>10642.900000000001</v>
      </c>
      <c r="D346" s="105">
        <f>D347+D349</f>
        <v>7036.1</v>
      </c>
      <c r="E346" s="103">
        <f t="shared" si="44"/>
        <v>66.110740493662433</v>
      </c>
      <c r="F346" s="2"/>
    </row>
    <row r="347" spans="1:6" ht="25.5" hidden="1" outlineLevel="5">
      <c r="A347" s="14" t="s">
        <v>169</v>
      </c>
      <c r="B347" s="16" t="s">
        <v>459</v>
      </c>
      <c r="C347" s="102">
        <f>C348</f>
        <v>5219.6000000000004</v>
      </c>
      <c r="D347" s="102">
        <f>D348</f>
        <v>3338.1</v>
      </c>
      <c r="E347" s="103">
        <f t="shared" si="44"/>
        <v>63.95317648861981</v>
      </c>
      <c r="F347" s="2"/>
    </row>
    <row r="348" spans="1:6" ht="25.5" hidden="1" outlineLevel="6">
      <c r="A348" s="14" t="s">
        <v>169</v>
      </c>
      <c r="B348" s="16" t="s">
        <v>332</v>
      </c>
      <c r="C348" s="102">
        <f>'№ 5ведомственная'!F416</f>
        <v>5219.6000000000004</v>
      </c>
      <c r="D348" s="102">
        <f>'№ 5ведомственная'!G416</f>
        <v>3338.1</v>
      </c>
      <c r="E348" s="103">
        <f t="shared" si="44"/>
        <v>63.95317648861981</v>
      </c>
      <c r="F348" s="2"/>
    </row>
    <row r="349" spans="1:6" ht="25.5" hidden="1" outlineLevel="5">
      <c r="A349" s="14" t="s">
        <v>169</v>
      </c>
      <c r="B349" s="16" t="s">
        <v>460</v>
      </c>
      <c r="C349" s="102">
        <f>C350</f>
        <v>5423.3</v>
      </c>
      <c r="D349" s="102">
        <f>D350</f>
        <v>3698</v>
      </c>
      <c r="E349" s="103">
        <f t="shared" si="44"/>
        <v>68.187266055722532</v>
      </c>
      <c r="F349" s="2"/>
    </row>
    <row r="350" spans="1:6" ht="25.5" hidden="1" outlineLevel="6">
      <c r="A350" s="14" t="s">
        <v>169</v>
      </c>
      <c r="B350" s="16" t="s">
        <v>332</v>
      </c>
      <c r="C350" s="102">
        <f>'№ 5ведомственная'!F418</f>
        <v>5423.3</v>
      </c>
      <c r="D350" s="102">
        <f>'№ 5ведомственная'!G418</f>
        <v>3698</v>
      </c>
      <c r="E350" s="103">
        <f t="shared" si="44"/>
        <v>68.187266055722532</v>
      </c>
      <c r="F350" s="2"/>
    </row>
    <row r="351" spans="1:6" ht="38.25" hidden="1" outlineLevel="2">
      <c r="A351" s="14" t="s">
        <v>169</v>
      </c>
      <c r="B351" s="16" t="s">
        <v>269</v>
      </c>
      <c r="C351" s="102" t="e">
        <f>C352+C356</f>
        <v>#REF!</v>
      </c>
      <c r="D351" s="102" t="e">
        <f>D352+D356</f>
        <v>#REF!</v>
      </c>
      <c r="E351" s="103" t="e">
        <f t="shared" si="44"/>
        <v>#REF!</v>
      </c>
      <c r="F351" s="2"/>
    </row>
    <row r="352" spans="1:6" ht="25.5" hidden="1" outlineLevel="3">
      <c r="A352" s="14" t="s">
        <v>169</v>
      </c>
      <c r="B352" s="16" t="s">
        <v>461</v>
      </c>
      <c r="C352" s="102">
        <f>C353</f>
        <v>238.8</v>
      </c>
      <c r="D352" s="102">
        <f t="shared" ref="D352:D354" si="45">D353</f>
        <v>228.9</v>
      </c>
      <c r="E352" s="103">
        <f t="shared" si="44"/>
        <v>95.854271356783912</v>
      </c>
      <c r="F352" s="2"/>
    </row>
    <row r="353" spans="1:6" ht="51" hidden="1" outlineLevel="4">
      <c r="A353" s="14" t="s">
        <v>169</v>
      </c>
      <c r="B353" s="16" t="s">
        <v>462</v>
      </c>
      <c r="C353" s="102">
        <f>C354</f>
        <v>238.8</v>
      </c>
      <c r="D353" s="102">
        <f t="shared" si="45"/>
        <v>228.9</v>
      </c>
      <c r="E353" s="103">
        <f t="shared" si="44"/>
        <v>95.854271356783912</v>
      </c>
      <c r="F353" s="2"/>
    </row>
    <row r="354" spans="1:6" hidden="1" outlineLevel="5">
      <c r="A354" s="14" t="s">
        <v>169</v>
      </c>
      <c r="B354" s="16" t="s">
        <v>463</v>
      </c>
      <c r="C354" s="102">
        <f>C355</f>
        <v>238.8</v>
      </c>
      <c r="D354" s="102">
        <f t="shared" si="45"/>
        <v>228.9</v>
      </c>
      <c r="E354" s="103">
        <f t="shared" si="44"/>
        <v>95.854271356783912</v>
      </c>
      <c r="F354" s="2"/>
    </row>
    <row r="355" spans="1:6" ht="25.5" hidden="1" outlineLevel="6">
      <c r="A355" s="14" t="s">
        <v>169</v>
      </c>
      <c r="B355" s="16" t="s">
        <v>332</v>
      </c>
      <c r="C355" s="102">
        <f>'№ 5ведомственная'!F428</f>
        <v>238.8</v>
      </c>
      <c r="D355" s="102">
        <f>'№ 5ведомственная'!G428</f>
        <v>228.9</v>
      </c>
      <c r="E355" s="103">
        <f t="shared" si="44"/>
        <v>95.854271356783912</v>
      </c>
      <c r="F355" s="2"/>
    </row>
    <row r="356" spans="1:6" ht="51" hidden="1" outlineLevel="3">
      <c r="A356" s="14" t="s">
        <v>169</v>
      </c>
      <c r="B356" s="16" t="s">
        <v>464</v>
      </c>
      <c r="C356" s="102" t="e">
        <f>C357</f>
        <v>#REF!</v>
      </c>
      <c r="D356" s="102" t="e">
        <f t="shared" ref="D356:D358" si="46">D357</f>
        <v>#REF!</v>
      </c>
      <c r="E356" s="103" t="e">
        <f t="shared" si="44"/>
        <v>#REF!</v>
      </c>
      <c r="F356" s="2"/>
    </row>
    <row r="357" spans="1:6" ht="25.5" hidden="1" outlineLevel="4">
      <c r="A357" s="14" t="s">
        <v>169</v>
      </c>
      <c r="B357" s="16" t="s">
        <v>465</v>
      </c>
      <c r="C357" s="102" t="e">
        <f>C358</f>
        <v>#REF!</v>
      </c>
      <c r="D357" s="102" t="e">
        <f t="shared" si="46"/>
        <v>#REF!</v>
      </c>
      <c r="E357" s="103" t="e">
        <f t="shared" si="44"/>
        <v>#REF!</v>
      </c>
      <c r="F357" s="2"/>
    </row>
    <row r="358" spans="1:6" ht="25.5" hidden="1" outlineLevel="5">
      <c r="A358" s="14" t="s">
        <v>169</v>
      </c>
      <c r="B358" s="16" t="s">
        <v>466</v>
      </c>
      <c r="C358" s="102" t="e">
        <f>C359</f>
        <v>#REF!</v>
      </c>
      <c r="D358" s="102" t="e">
        <f t="shared" si="46"/>
        <v>#REF!</v>
      </c>
      <c r="E358" s="103" t="e">
        <f t="shared" si="44"/>
        <v>#REF!</v>
      </c>
      <c r="F358" s="2"/>
    </row>
    <row r="359" spans="1:6" ht="25.5" hidden="1" outlineLevel="6">
      <c r="A359" s="14" t="s">
        <v>169</v>
      </c>
      <c r="B359" s="16" t="s">
        <v>332</v>
      </c>
      <c r="C359" s="102" t="e">
        <f>'№ 5ведомственная'!#REF!</f>
        <v>#REF!</v>
      </c>
      <c r="D359" s="102" t="e">
        <f>'№ 5ведомственная'!#REF!</f>
        <v>#REF!</v>
      </c>
      <c r="E359" s="103" t="e">
        <f t="shared" si="44"/>
        <v>#REF!</v>
      </c>
      <c r="F359" s="2"/>
    </row>
    <row r="360" spans="1:6" outlineLevel="1" collapsed="1">
      <c r="A360" s="14" t="s">
        <v>183</v>
      </c>
      <c r="B360" s="16" t="s">
        <v>293</v>
      </c>
      <c r="C360" s="102">
        <f>'№ 5ведомственная'!F429+'№ 5ведомственная'!F514</f>
        <v>30127.699999999997</v>
      </c>
      <c r="D360" s="102">
        <f>'№ 5ведомственная'!G429+'№ 5ведомственная'!G514</f>
        <v>23594.199999999997</v>
      </c>
      <c r="E360" s="103">
        <f t="shared" si="44"/>
        <v>78.313976838590392</v>
      </c>
      <c r="F360" s="2"/>
    </row>
    <row r="361" spans="1:6" ht="38.25" hidden="1" outlineLevel="2">
      <c r="A361" s="14" t="s">
        <v>183</v>
      </c>
      <c r="B361" s="16" t="s">
        <v>291</v>
      </c>
      <c r="C361" s="102">
        <f>C362</f>
        <v>16718.2</v>
      </c>
      <c r="D361" s="102">
        <f t="shared" ref="D361:D364" si="47">D362</f>
        <v>12427.3</v>
      </c>
      <c r="E361" s="103">
        <f t="shared" si="44"/>
        <v>74.333959397542799</v>
      </c>
      <c r="F361" s="2"/>
    </row>
    <row r="362" spans="1:6" ht="25.5" hidden="1" outlineLevel="3">
      <c r="A362" s="14" t="s">
        <v>183</v>
      </c>
      <c r="B362" s="16" t="s">
        <v>467</v>
      </c>
      <c r="C362" s="102">
        <f>C363</f>
        <v>16718.2</v>
      </c>
      <c r="D362" s="102">
        <f t="shared" si="47"/>
        <v>12427.3</v>
      </c>
      <c r="E362" s="103">
        <f t="shared" si="44"/>
        <v>74.333959397542799</v>
      </c>
      <c r="F362" s="2"/>
    </row>
    <row r="363" spans="1:6" ht="25.5" hidden="1" outlineLevel="4">
      <c r="A363" s="14" t="s">
        <v>183</v>
      </c>
      <c r="B363" s="16" t="s">
        <v>468</v>
      </c>
      <c r="C363" s="102">
        <f>C364</f>
        <v>16718.2</v>
      </c>
      <c r="D363" s="102">
        <f t="shared" si="47"/>
        <v>12427.3</v>
      </c>
      <c r="E363" s="103">
        <f t="shared" si="44"/>
        <v>74.333959397542799</v>
      </c>
      <c r="F363" s="2"/>
    </row>
    <row r="364" spans="1:6" ht="38.25" hidden="1" outlineLevel="5">
      <c r="A364" s="31" t="s">
        <v>183</v>
      </c>
      <c r="B364" s="32" t="s">
        <v>469</v>
      </c>
      <c r="C364" s="105">
        <f>C365</f>
        <v>16718.2</v>
      </c>
      <c r="D364" s="105">
        <f t="shared" si="47"/>
        <v>12427.3</v>
      </c>
      <c r="E364" s="103">
        <f t="shared" si="44"/>
        <v>74.333959397542799</v>
      </c>
      <c r="F364" s="2"/>
    </row>
    <row r="365" spans="1:6" ht="25.5" hidden="1" outlineLevel="6">
      <c r="A365" s="14" t="s">
        <v>183</v>
      </c>
      <c r="B365" s="16" t="s">
        <v>332</v>
      </c>
      <c r="C365" s="102">
        <f>'№ 5ведомственная'!F436</f>
        <v>16718.2</v>
      </c>
      <c r="D365" s="102">
        <f>'№ 5ведомственная'!G436</f>
        <v>12427.3</v>
      </c>
      <c r="E365" s="103">
        <f t="shared" si="44"/>
        <v>74.333959397542799</v>
      </c>
      <c r="F365" s="2"/>
    </row>
    <row r="366" spans="1:6" ht="38.25" hidden="1" outlineLevel="2">
      <c r="A366" s="31" t="s">
        <v>183</v>
      </c>
      <c r="B366" s="32" t="s">
        <v>299</v>
      </c>
      <c r="C366" s="105">
        <f>C367</f>
        <v>5769.5999999999995</v>
      </c>
      <c r="D366" s="105">
        <f t="shared" ref="D366:D369" si="48">D367</f>
        <v>3790</v>
      </c>
      <c r="E366" s="103">
        <f t="shared" si="44"/>
        <v>65.689129229062686</v>
      </c>
      <c r="F366" s="2"/>
    </row>
    <row r="367" spans="1:6" ht="38.25" hidden="1" outlineLevel="3">
      <c r="A367" s="14" t="s">
        <v>183</v>
      </c>
      <c r="B367" s="16" t="s">
        <v>490</v>
      </c>
      <c r="C367" s="102">
        <f>C368</f>
        <v>5769.5999999999995</v>
      </c>
      <c r="D367" s="102">
        <f t="shared" si="48"/>
        <v>3790</v>
      </c>
      <c r="E367" s="103">
        <f t="shared" si="44"/>
        <v>65.689129229062686</v>
      </c>
      <c r="F367" s="2"/>
    </row>
    <row r="368" spans="1:6" ht="25.5" hidden="1" outlineLevel="4">
      <c r="A368" s="14" t="s">
        <v>183</v>
      </c>
      <c r="B368" s="16" t="s">
        <v>491</v>
      </c>
      <c r="C368" s="102">
        <f>C369</f>
        <v>5769.5999999999995</v>
      </c>
      <c r="D368" s="102">
        <f t="shared" si="48"/>
        <v>3790</v>
      </c>
      <c r="E368" s="103">
        <f t="shared" si="44"/>
        <v>65.689129229062686</v>
      </c>
      <c r="F368" s="2"/>
    </row>
    <row r="369" spans="1:6" ht="51" hidden="1" outlineLevel="5">
      <c r="A369" s="31" t="s">
        <v>183</v>
      </c>
      <c r="B369" s="32" t="s">
        <v>492</v>
      </c>
      <c r="C369" s="105">
        <f>C370</f>
        <v>5769.5999999999995</v>
      </c>
      <c r="D369" s="105">
        <f t="shared" si="48"/>
        <v>3790</v>
      </c>
      <c r="E369" s="103">
        <f t="shared" si="44"/>
        <v>65.689129229062686</v>
      </c>
      <c r="F369" s="2"/>
    </row>
    <row r="370" spans="1:6" ht="25.5" hidden="1" outlineLevel="6">
      <c r="A370" s="14" t="s">
        <v>183</v>
      </c>
      <c r="B370" s="16" t="s">
        <v>332</v>
      </c>
      <c r="C370" s="102">
        <f>'№ 5ведомственная'!F521</f>
        <v>5769.5999999999995</v>
      </c>
      <c r="D370" s="102">
        <f>'№ 5ведомственная'!G521</f>
        <v>3790</v>
      </c>
      <c r="E370" s="103">
        <f t="shared" si="44"/>
        <v>65.689129229062686</v>
      </c>
      <c r="F370" s="2"/>
    </row>
    <row r="371" spans="1:6" ht="25.5" outlineLevel="1" collapsed="1">
      <c r="A371" s="31" t="s">
        <v>187</v>
      </c>
      <c r="B371" s="32" t="s">
        <v>294</v>
      </c>
      <c r="C371" s="105">
        <f>'№ 5ведомственная'!F447</f>
        <v>100</v>
      </c>
      <c r="D371" s="105">
        <f>'№ 5ведомственная'!G447</f>
        <v>74.8</v>
      </c>
      <c r="E371" s="103">
        <f t="shared" si="44"/>
        <v>74.8</v>
      </c>
      <c r="F371" s="2"/>
    </row>
    <row r="372" spans="1:6" ht="38.25" hidden="1" outlineLevel="2">
      <c r="A372" s="14" t="s">
        <v>187</v>
      </c>
      <c r="B372" s="16" t="s">
        <v>291</v>
      </c>
      <c r="C372" s="102">
        <f>C373+C377</f>
        <v>100</v>
      </c>
      <c r="D372" s="102">
        <f>D373+D377</f>
        <v>74.8</v>
      </c>
      <c r="E372" s="103">
        <f t="shared" si="44"/>
        <v>74.8</v>
      </c>
      <c r="F372" s="2"/>
    </row>
    <row r="373" spans="1:6" ht="25.5" hidden="1" outlineLevel="3">
      <c r="A373" s="14" t="s">
        <v>187</v>
      </c>
      <c r="B373" s="16" t="s">
        <v>446</v>
      </c>
      <c r="C373" s="102">
        <f>C374</f>
        <v>50</v>
      </c>
      <c r="D373" s="102">
        <f t="shared" ref="D373:D375" si="49">D374</f>
        <v>48.1</v>
      </c>
      <c r="E373" s="103">
        <f t="shared" si="44"/>
        <v>96.2</v>
      </c>
      <c r="F373" s="2"/>
    </row>
    <row r="374" spans="1:6" ht="25.5" hidden="1" outlineLevel="4">
      <c r="A374" s="14" t="s">
        <v>187</v>
      </c>
      <c r="B374" s="16" t="s">
        <v>470</v>
      </c>
      <c r="C374" s="102">
        <f>C375</f>
        <v>50</v>
      </c>
      <c r="D374" s="102">
        <f t="shared" si="49"/>
        <v>48.1</v>
      </c>
      <c r="E374" s="103">
        <f t="shared" si="44"/>
        <v>96.2</v>
      </c>
      <c r="F374" s="2"/>
    </row>
    <row r="375" spans="1:6" hidden="1" outlineLevel="5">
      <c r="A375" s="14" t="s">
        <v>187</v>
      </c>
      <c r="B375" s="16" t="s">
        <v>471</v>
      </c>
      <c r="C375" s="102">
        <f>C376</f>
        <v>50</v>
      </c>
      <c r="D375" s="102">
        <f t="shared" si="49"/>
        <v>48.1</v>
      </c>
      <c r="E375" s="103">
        <f t="shared" si="44"/>
        <v>96.2</v>
      </c>
      <c r="F375" s="2"/>
    </row>
    <row r="376" spans="1:6" ht="25.5" hidden="1" outlineLevel="6">
      <c r="A376" s="14" t="s">
        <v>187</v>
      </c>
      <c r="B376" s="16" t="s">
        <v>332</v>
      </c>
      <c r="C376" s="102">
        <f>'№ 5ведомственная'!F452</f>
        <v>50</v>
      </c>
      <c r="D376" s="102">
        <f>'№ 5ведомственная'!G452</f>
        <v>48.1</v>
      </c>
      <c r="E376" s="103">
        <f t="shared" si="44"/>
        <v>96.2</v>
      </c>
      <c r="F376" s="2"/>
    </row>
    <row r="377" spans="1:6" ht="25.5" hidden="1" outlineLevel="3">
      <c r="A377" s="14" t="s">
        <v>187</v>
      </c>
      <c r="B377" s="16" t="s">
        <v>452</v>
      </c>
      <c r="C377" s="102">
        <f>C378</f>
        <v>50</v>
      </c>
      <c r="D377" s="102">
        <f t="shared" ref="D377:D379" si="50">D378</f>
        <v>26.7</v>
      </c>
      <c r="E377" s="103">
        <f t="shared" si="44"/>
        <v>53.400000000000006</v>
      </c>
      <c r="F377" s="2"/>
    </row>
    <row r="378" spans="1:6" ht="38.25" hidden="1" outlineLevel="4">
      <c r="A378" s="14" t="s">
        <v>187</v>
      </c>
      <c r="B378" s="16" t="s">
        <v>453</v>
      </c>
      <c r="C378" s="102">
        <f>C379</f>
        <v>50</v>
      </c>
      <c r="D378" s="102">
        <f t="shared" si="50"/>
        <v>26.7</v>
      </c>
      <c r="E378" s="103">
        <f t="shared" si="44"/>
        <v>53.400000000000006</v>
      </c>
      <c r="F378" s="2"/>
    </row>
    <row r="379" spans="1:6" hidden="1" outlineLevel="5">
      <c r="A379" s="14" t="s">
        <v>187</v>
      </c>
      <c r="B379" s="16" t="s">
        <v>472</v>
      </c>
      <c r="C379" s="102">
        <f>C380</f>
        <v>50</v>
      </c>
      <c r="D379" s="102">
        <f t="shared" si="50"/>
        <v>26.7</v>
      </c>
      <c r="E379" s="103">
        <f t="shared" si="44"/>
        <v>53.400000000000006</v>
      </c>
      <c r="F379" s="2"/>
    </row>
    <row r="380" spans="1:6" ht="25.5" hidden="1" outlineLevel="6">
      <c r="A380" s="14" t="s">
        <v>187</v>
      </c>
      <c r="B380" s="16" t="s">
        <v>332</v>
      </c>
      <c r="C380" s="102">
        <f>'№ 5ведомственная'!F456</f>
        <v>50</v>
      </c>
      <c r="D380" s="102">
        <f>'№ 5ведомственная'!G456</f>
        <v>26.7</v>
      </c>
      <c r="E380" s="103">
        <f t="shared" si="44"/>
        <v>53.400000000000006</v>
      </c>
      <c r="F380" s="2"/>
    </row>
    <row r="381" spans="1:6" outlineLevel="1" collapsed="1">
      <c r="A381" s="14" t="s">
        <v>191</v>
      </c>
      <c r="B381" s="16" t="s">
        <v>295</v>
      </c>
      <c r="C381" s="102">
        <f>'№ 5ведомственная'!F526</f>
        <v>137</v>
      </c>
      <c r="D381" s="102">
        <f>'№ 5ведомственная'!G526</f>
        <v>39.199999999999996</v>
      </c>
      <c r="E381" s="103">
        <f t="shared" si="44"/>
        <v>28.613138686131386</v>
      </c>
      <c r="F381" s="2"/>
    </row>
    <row r="382" spans="1:6" ht="38.25" hidden="1" outlineLevel="2">
      <c r="A382" s="14" t="s">
        <v>191</v>
      </c>
      <c r="B382" s="16" t="s">
        <v>291</v>
      </c>
      <c r="C382" s="102" t="e">
        <f t="shared" ref="C382:D383" si="51">C383</f>
        <v>#REF!</v>
      </c>
      <c r="D382" s="102" t="e">
        <f t="shared" si="51"/>
        <v>#REF!</v>
      </c>
      <c r="E382" s="103" t="e">
        <f t="shared" si="44"/>
        <v>#REF!</v>
      </c>
      <c r="F382" s="2"/>
    </row>
    <row r="383" spans="1:6" ht="25.5" hidden="1" outlineLevel="3">
      <c r="A383" s="14" t="s">
        <v>191</v>
      </c>
      <c r="B383" s="16" t="s">
        <v>473</v>
      </c>
      <c r="C383" s="102" t="e">
        <f t="shared" si="51"/>
        <v>#REF!</v>
      </c>
      <c r="D383" s="102" t="e">
        <f t="shared" si="51"/>
        <v>#REF!</v>
      </c>
      <c r="E383" s="103" t="e">
        <f t="shared" si="44"/>
        <v>#REF!</v>
      </c>
      <c r="F383" s="2"/>
    </row>
    <row r="384" spans="1:6" ht="25.5" hidden="1" outlineLevel="4">
      <c r="A384" s="14" t="s">
        <v>191</v>
      </c>
      <c r="B384" s="16" t="s">
        <v>474</v>
      </c>
      <c r="C384" s="102" t="e">
        <f>C385+C387</f>
        <v>#REF!</v>
      </c>
      <c r="D384" s="102" t="e">
        <f>D385+D387</f>
        <v>#REF!</v>
      </c>
      <c r="E384" s="103" t="e">
        <f t="shared" si="44"/>
        <v>#REF!</v>
      </c>
      <c r="F384" s="2"/>
    </row>
    <row r="385" spans="1:6" ht="38.25" hidden="1" outlineLevel="5">
      <c r="A385" s="31" t="s">
        <v>191</v>
      </c>
      <c r="B385" s="32" t="s">
        <v>475</v>
      </c>
      <c r="C385" s="105" t="e">
        <f>C386</f>
        <v>#REF!</v>
      </c>
      <c r="D385" s="105" t="e">
        <f>D386</f>
        <v>#REF!</v>
      </c>
      <c r="E385" s="103" t="e">
        <f t="shared" si="44"/>
        <v>#REF!</v>
      </c>
      <c r="F385" s="2"/>
    </row>
    <row r="386" spans="1:6" ht="25.5" hidden="1" outlineLevel="6">
      <c r="A386" s="14" t="s">
        <v>191</v>
      </c>
      <c r="B386" s="16" t="s">
        <v>332</v>
      </c>
      <c r="C386" s="102" t="e">
        <f>'№ 5ведомственная'!#REF!</f>
        <v>#REF!</v>
      </c>
      <c r="D386" s="102" t="e">
        <f>'№ 5ведомственная'!#REF!</f>
        <v>#REF!</v>
      </c>
      <c r="E386" s="103" t="e">
        <f t="shared" si="44"/>
        <v>#REF!</v>
      </c>
      <c r="F386" s="2"/>
    </row>
    <row r="387" spans="1:6" ht="25.5" hidden="1" outlineLevel="5">
      <c r="A387" s="28" t="s">
        <v>191</v>
      </c>
      <c r="B387" s="29" t="s">
        <v>542</v>
      </c>
      <c r="C387" s="106" t="e">
        <f>C388</f>
        <v>#REF!</v>
      </c>
      <c r="D387" s="106" t="e">
        <f>D388</f>
        <v>#REF!</v>
      </c>
      <c r="E387" s="103" t="e">
        <f t="shared" si="44"/>
        <v>#REF!</v>
      </c>
      <c r="F387" s="2"/>
    </row>
    <row r="388" spans="1:6" ht="25.5" hidden="1" outlineLevel="6">
      <c r="A388" s="38" t="s">
        <v>191</v>
      </c>
      <c r="B388" s="39" t="s">
        <v>332</v>
      </c>
      <c r="C388" s="107" t="e">
        <f>'№ 5ведомственная'!#REF!</f>
        <v>#REF!</v>
      </c>
      <c r="D388" s="107" t="e">
        <f>'№ 5ведомственная'!#REF!</f>
        <v>#REF!</v>
      </c>
      <c r="E388" s="103" t="e">
        <f t="shared" si="44"/>
        <v>#REF!</v>
      </c>
      <c r="F388" s="2"/>
    </row>
    <row r="389" spans="1:6" ht="38.25" hidden="1" outlineLevel="2">
      <c r="A389" s="14" t="s">
        <v>191</v>
      </c>
      <c r="B389" s="16" t="s">
        <v>286</v>
      </c>
      <c r="C389" s="102">
        <f>C390</f>
        <v>137</v>
      </c>
      <c r="D389" s="102">
        <f>D390</f>
        <v>39.199999999999996</v>
      </c>
      <c r="E389" s="103">
        <f t="shared" si="44"/>
        <v>28.613138686131386</v>
      </c>
      <c r="F389" s="2"/>
    </row>
    <row r="390" spans="1:6" ht="25.5" hidden="1" outlineLevel="3">
      <c r="A390" s="14" t="s">
        <v>191</v>
      </c>
      <c r="B390" s="16" t="s">
        <v>489</v>
      </c>
      <c r="C390" s="102">
        <f>C391+C394+C399+C402+C405+C408</f>
        <v>137</v>
      </c>
      <c r="D390" s="102">
        <f>D391+D394+D399+D402+D405+D408</f>
        <v>39.199999999999996</v>
      </c>
      <c r="E390" s="103">
        <f t="shared" si="44"/>
        <v>28.613138686131386</v>
      </c>
      <c r="F390" s="2"/>
    </row>
    <row r="391" spans="1:6" hidden="1" outlineLevel="4">
      <c r="A391" s="14" t="s">
        <v>191</v>
      </c>
      <c r="B391" s="16" t="s">
        <v>493</v>
      </c>
      <c r="C391" s="102">
        <f t="shared" ref="C391:D392" si="52">C392</f>
        <v>32</v>
      </c>
      <c r="D391" s="102">
        <f t="shared" si="52"/>
        <v>5</v>
      </c>
      <c r="E391" s="103">
        <f t="shared" si="44"/>
        <v>15.625</v>
      </c>
      <c r="F391" s="2"/>
    </row>
    <row r="392" spans="1:6" ht="38.25" hidden="1" outlineLevel="5">
      <c r="A392" s="14" t="s">
        <v>191</v>
      </c>
      <c r="B392" s="16" t="s">
        <v>494</v>
      </c>
      <c r="C392" s="102">
        <f t="shared" si="52"/>
        <v>32</v>
      </c>
      <c r="D392" s="102">
        <f t="shared" si="52"/>
        <v>5</v>
      </c>
      <c r="E392" s="103">
        <f t="shared" si="44"/>
        <v>15.625</v>
      </c>
      <c r="F392" s="2"/>
    </row>
    <row r="393" spans="1:6" ht="25.5" hidden="1" outlineLevel="6">
      <c r="A393" s="14" t="s">
        <v>191</v>
      </c>
      <c r="B393" s="16" t="s">
        <v>306</v>
      </c>
      <c r="C393" s="102">
        <f>'№ 5ведомственная'!F531</f>
        <v>32</v>
      </c>
      <c r="D393" s="102">
        <f>'№ 5ведомственная'!G531</f>
        <v>5</v>
      </c>
      <c r="E393" s="103">
        <f t="shared" si="44"/>
        <v>15.625</v>
      </c>
      <c r="F393" s="2"/>
    </row>
    <row r="394" spans="1:6" ht="25.5" hidden="1" outlineLevel="4">
      <c r="A394" s="14" t="s">
        <v>191</v>
      </c>
      <c r="B394" s="16" t="s">
        <v>495</v>
      </c>
      <c r="C394" s="102">
        <f>C395+C397</f>
        <v>25</v>
      </c>
      <c r="D394" s="102">
        <f>D395+D397</f>
        <v>20.9</v>
      </c>
      <c r="E394" s="103">
        <f t="shared" si="44"/>
        <v>83.6</v>
      </c>
      <c r="F394" s="2"/>
    </row>
    <row r="395" spans="1:6" ht="38.25" hidden="1" outlineLevel="5">
      <c r="A395" s="14" t="s">
        <v>191</v>
      </c>
      <c r="B395" s="16" t="s">
        <v>496</v>
      </c>
      <c r="C395" s="102">
        <f>C396</f>
        <v>21</v>
      </c>
      <c r="D395" s="102">
        <f>D396</f>
        <v>20.9</v>
      </c>
      <c r="E395" s="103">
        <f t="shared" si="44"/>
        <v>99.523809523809518</v>
      </c>
      <c r="F395" s="2"/>
    </row>
    <row r="396" spans="1:6" ht="25.5" hidden="1" outlineLevel="6">
      <c r="A396" s="14" t="s">
        <v>191</v>
      </c>
      <c r="B396" s="16" t="s">
        <v>306</v>
      </c>
      <c r="C396" s="102">
        <f>'№ 5ведомственная'!F534</f>
        <v>21</v>
      </c>
      <c r="D396" s="102">
        <f>'№ 5ведомственная'!G534</f>
        <v>20.9</v>
      </c>
      <c r="E396" s="103">
        <f t="shared" si="44"/>
        <v>99.523809523809518</v>
      </c>
      <c r="F396" s="2"/>
    </row>
    <row r="397" spans="1:6" ht="25.5" hidden="1" outlineLevel="5">
      <c r="A397" s="14" t="s">
        <v>191</v>
      </c>
      <c r="B397" s="16" t="s">
        <v>497</v>
      </c>
      <c r="C397" s="102">
        <f>C398</f>
        <v>4</v>
      </c>
      <c r="D397" s="102">
        <f>D398</f>
        <v>0</v>
      </c>
      <c r="E397" s="103">
        <f t="shared" si="44"/>
        <v>0</v>
      </c>
      <c r="F397" s="2"/>
    </row>
    <row r="398" spans="1:6" ht="25.5" hidden="1" outlineLevel="6">
      <c r="A398" s="14" t="s">
        <v>191</v>
      </c>
      <c r="B398" s="16" t="s">
        <v>306</v>
      </c>
      <c r="C398" s="102">
        <f>'№ 5ведомственная'!F536</f>
        <v>4</v>
      </c>
      <c r="D398" s="102">
        <f>'№ 5ведомственная'!G536</f>
        <v>0</v>
      </c>
      <c r="E398" s="103">
        <f t="shared" si="44"/>
        <v>0</v>
      </c>
      <c r="F398" s="2"/>
    </row>
    <row r="399" spans="1:6" ht="25.5" hidden="1" outlineLevel="4">
      <c r="A399" s="14" t="s">
        <v>191</v>
      </c>
      <c r="B399" s="16" t="s">
        <v>498</v>
      </c>
      <c r="C399" s="102">
        <f t="shared" ref="C399:D400" si="53">C400</f>
        <v>30</v>
      </c>
      <c r="D399" s="102">
        <f t="shared" si="53"/>
        <v>9.1999999999999993</v>
      </c>
      <c r="E399" s="103">
        <f t="shared" si="44"/>
        <v>30.666666666666664</v>
      </c>
      <c r="F399" s="2"/>
    </row>
    <row r="400" spans="1:6" ht="25.5" hidden="1" outlineLevel="5">
      <c r="A400" s="14" t="s">
        <v>191</v>
      </c>
      <c r="B400" s="16" t="s">
        <v>499</v>
      </c>
      <c r="C400" s="102">
        <f t="shared" si="53"/>
        <v>30</v>
      </c>
      <c r="D400" s="102">
        <f t="shared" si="53"/>
        <v>9.1999999999999993</v>
      </c>
      <c r="E400" s="103">
        <f t="shared" si="44"/>
        <v>30.666666666666664</v>
      </c>
      <c r="F400" s="2"/>
    </row>
    <row r="401" spans="1:6" ht="25.5" hidden="1" outlineLevel="6">
      <c r="A401" s="14" t="s">
        <v>191</v>
      </c>
      <c r="B401" s="16" t="s">
        <v>306</v>
      </c>
      <c r="C401" s="102">
        <f>'№ 5ведомственная'!F539</f>
        <v>30</v>
      </c>
      <c r="D401" s="102">
        <f>'№ 5ведомственная'!G539</f>
        <v>9.1999999999999993</v>
      </c>
      <c r="E401" s="103">
        <f t="shared" si="44"/>
        <v>30.666666666666664</v>
      </c>
      <c r="F401" s="2"/>
    </row>
    <row r="402" spans="1:6" ht="38.25" hidden="1" outlineLevel="4">
      <c r="A402" s="14" t="s">
        <v>191</v>
      </c>
      <c r="B402" s="16" t="s">
        <v>500</v>
      </c>
      <c r="C402" s="102">
        <f t="shared" ref="C402:D403" si="54">C403</f>
        <v>15</v>
      </c>
      <c r="D402" s="102">
        <f t="shared" si="54"/>
        <v>0</v>
      </c>
      <c r="E402" s="103">
        <f t="shared" si="44"/>
        <v>0</v>
      </c>
      <c r="F402" s="2"/>
    </row>
    <row r="403" spans="1:6" ht="38.25" hidden="1" outlineLevel="5">
      <c r="A403" s="14" t="s">
        <v>191</v>
      </c>
      <c r="B403" s="16" t="s">
        <v>501</v>
      </c>
      <c r="C403" s="102">
        <f t="shared" si="54"/>
        <v>15</v>
      </c>
      <c r="D403" s="102">
        <f t="shared" si="54"/>
        <v>0</v>
      </c>
      <c r="E403" s="103">
        <f t="shared" si="44"/>
        <v>0</v>
      </c>
      <c r="F403" s="2"/>
    </row>
    <row r="404" spans="1:6" ht="25.5" hidden="1" outlineLevel="6">
      <c r="A404" s="14" t="s">
        <v>191</v>
      </c>
      <c r="B404" s="16" t="s">
        <v>306</v>
      </c>
      <c r="C404" s="102">
        <f>'№ 5ведомственная'!F542</f>
        <v>15</v>
      </c>
      <c r="D404" s="102">
        <f>'№ 5ведомственная'!G542</f>
        <v>0</v>
      </c>
      <c r="E404" s="103">
        <f t="shared" ref="E404:E467" si="55">D404/C404*100</f>
        <v>0</v>
      </c>
      <c r="F404" s="2"/>
    </row>
    <row r="405" spans="1:6" ht="25.5" hidden="1" outlineLevel="4">
      <c r="A405" s="14" t="s">
        <v>191</v>
      </c>
      <c r="B405" s="16" t="s">
        <v>502</v>
      </c>
      <c r="C405" s="102">
        <f t="shared" ref="C405:D406" si="56">C406</f>
        <v>30</v>
      </c>
      <c r="D405" s="102">
        <f t="shared" si="56"/>
        <v>2.5</v>
      </c>
      <c r="E405" s="103">
        <f t="shared" si="55"/>
        <v>8.3333333333333321</v>
      </c>
      <c r="F405" s="2"/>
    </row>
    <row r="406" spans="1:6" ht="25.5" hidden="1" outlineLevel="5">
      <c r="A406" s="14" t="s">
        <v>191</v>
      </c>
      <c r="B406" s="16" t="s">
        <v>503</v>
      </c>
      <c r="C406" s="102">
        <f t="shared" si="56"/>
        <v>30</v>
      </c>
      <c r="D406" s="102">
        <f t="shared" si="56"/>
        <v>2.5</v>
      </c>
      <c r="E406" s="103">
        <f t="shared" si="55"/>
        <v>8.3333333333333321</v>
      </c>
      <c r="F406" s="2"/>
    </row>
    <row r="407" spans="1:6" ht="25.5" hidden="1" outlineLevel="6">
      <c r="A407" s="14" t="s">
        <v>191</v>
      </c>
      <c r="B407" s="16" t="s">
        <v>306</v>
      </c>
      <c r="C407" s="102">
        <f>'№ 5ведомственная'!F545</f>
        <v>30</v>
      </c>
      <c r="D407" s="102">
        <f>'№ 5ведомственная'!G545</f>
        <v>2.5</v>
      </c>
      <c r="E407" s="103">
        <f t="shared" si="55"/>
        <v>8.3333333333333321</v>
      </c>
      <c r="F407" s="2"/>
    </row>
    <row r="408" spans="1:6" ht="25.5" hidden="1" outlineLevel="4">
      <c r="A408" s="14" t="s">
        <v>191</v>
      </c>
      <c r="B408" s="16" t="s">
        <v>504</v>
      </c>
      <c r="C408" s="102">
        <f t="shared" ref="C408:D409" si="57">C409</f>
        <v>5</v>
      </c>
      <c r="D408" s="102">
        <f t="shared" si="57"/>
        <v>1.6</v>
      </c>
      <c r="E408" s="103">
        <f t="shared" si="55"/>
        <v>32</v>
      </c>
      <c r="F408" s="2"/>
    </row>
    <row r="409" spans="1:6" ht="25.5" hidden="1" outlineLevel="5">
      <c r="A409" s="14" t="s">
        <v>191</v>
      </c>
      <c r="B409" s="16" t="s">
        <v>505</v>
      </c>
      <c r="C409" s="102">
        <f t="shared" si="57"/>
        <v>5</v>
      </c>
      <c r="D409" s="102">
        <f t="shared" si="57"/>
        <v>1.6</v>
      </c>
      <c r="E409" s="103">
        <f t="shared" si="55"/>
        <v>32</v>
      </c>
      <c r="F409" s="2"/>
    </row>
    <row r="410" spans="1:6" ht="25.5" hidden="1" outlineLevel="6">
      <c r="A410" s="14" t="s">
        <v>191</v>
      </c>
      <c r="B410" s="16" t="s">
        <v>306</v>
      </c>
      <c r="C410" s="102">
        <f>'№ 5ведомственная'!F548</f>
        <v>5</v>
      </c>
      <c r="D410" s="102">
        <f>'№ 5ведомственная'!G548</f>
        <v>1.6</v>
      </c>
      <c r="E410" s="103">
        <f t="shared" si="55"/>
        <v>32</v>
      </c>
      <c r="F410" s="2"/>
    </row>
    <row r="411" spans="1:6" outlineLevel="1" collapsed="1">
      <c r="A411" s="14" t="s">
        <v>195</v>
      </c>
      <c r="B411" s="16" t="s">
        <v>296</v>
      </c>
      <c r="C411" s="102">
        <f>'№ 5ведомственная'!F457</f>
        <v>12475.5</v>
      </c>
      <c r="D411" s="102">
        <f>'№ 5ведомственная'!G457</f>
        <v>9921.0999999999985</v>
      </c>
      <c r="E411" s="103">
        <f t="shared" si="55"/>
        <v>79.524668349965921</v>
      </c>
      <c r="F411" s="2"/>
    </row>
    <row r="412" spans="1:6" ht="38.25" hidden="1" outlineLevel="2">
      <c r="A412" s="14" t="s">
        <v>195</v>
      </c>
      <c r="B412" s="16" t="s">
        <v>291</v>
      </c>
      <c r="C412" s="102" t="e">
        <f t="shared" ref="C412:D413" si="58">C413</f>
        <v>#REF!</v>
      </c>
      <c r="D412" s="102" t="e">
        <f t="shared" si="58"/>
        <v>#REF!</v>
      </c>
      <c r="E412" s="100" t="e">
        <f t="shared" si="55"/>
        <v>#REF!</v>
      </c>
      <c r="F412" s="2"/>
    </row>
    <row r="413" spans="1:6" ht="38.25" hidden="1" outlineLevel="3">
      <c r="A413" s="28" t="s">
        <v>195</v>
      </c>
      <c r="B413" s="29" t="s">
        <v>476</v>
      </c>
      <c r="C413" s="106" t="e">
        <f t="shared" si="58"/>
        <v>#REF!</v>
      </c>
      <c r="D413" s="106" t="e">
        <f t="shared" si="58"/>
        <v>#REF!</v>
      </c>
      <c r="E413" s="100" t="e">
        <f t="shared" si="55"/>
        <v>#REF!</v>
      </c>
      <c r="F413" s="2"/>
    </row>
    <row r="414" spans="1:6" ht="25.5" hidden="1" outlineLevel="4">
      <c r="A414" s="38" t="s">
        <v>195</v>
      </c>
      <c r="B414" s="39" t="s">
        <v>477</v>
      </c>
      <c r="C414" s="107" t="e">
        <f>C415+C419</f>
        <v>#REF!</v>
      </c>
      <c r="D414" s="107" t="e">
        <f>D415+D419</f>
        <v>#REF!</v>
      </c>
      <c r="E414" s="100" t="e">
        <f t="shared" si="55"/>
        <v>#REF!</v>
      </c>
      <c r="F414" s="2"/>
    </row>
    <row r="415" spans="1:6" ht="25.5" hidden="1" outlineLevel="5">
      <c r="A415" s="31" t="s">
        <v>195</v>
      </c>
      <c r="B415" s="32" t="s">
        <v>478</v>
      </c>
      <c r="C415" s="105" t="e">
        <f>C416+C417+C418</f>
        <v>#REF!</v>
      </c>
      <c r="D415" s="105" t="e">
        <f>D416+D417+D418</f>
        <v>#REF!</v>
      </c>
      <c r="E415" s="100" t="e">
        <f t="shared" si="55"/>
        <v>#REF!</v>
      </c>
      <c r="F415" s="2"/>
    </row>
    <row r="416" spans="1:6" ht="51" hidden="1" outlineLevel="6">
      <c r="A416" s="14" t="s">
        <v>195</v>
      </c>
      <c r="B416" s="16" t="s">
        <v>305</v>
      </c>
      <c r="C416" s="102" t="e">
        <f>'№ 5ведомственная'!#REF!</f>
        <v>#REF!</v>
      </c>
      <c r="D416" s="102" t="e">
        <f>'№ 5ведомственная'!#REF!</f>
        <v>#REF!</v>
      </c>
      <c r="E416" s="100" t="e">
        <f t="shared" si="55"/>
        <v>#REF!</v>
      </c>
      <c r="F416" s="2"/>
    </row>
    <row r="417" spans="1:6" ht="25.5" hidden="1" outlineLevel="6">
      <c r="A417" s="14" t="s">
        <v>195</v>
      </c>
      <c r="B417" s="16" t="s">
        <v>306</v>
      </c>
      <c r="C417" s="102" t="e">
        <f>'№ 5ведомственная'!#REF!</f>
        <v>#REF!</v>
      </c>
      <c r="D417" s="102" t="e">
        <f>'№ 5ведомственная'!#REF!</f>
        <v>#REF!</v>
      </c>
      <c r="E417" s="100" t="e">
        <f t="shared" si="55"/>
        <v>#REF!</v>
      </c>
      <c r="F417" s="2"/>
    </row>
    <row r="418" spans="1:6" hidden="1" outlineLevel="6">
      <c r="A418" s="14" t="s">
        <v>195</v>
      </c>
      <c r="B418" s="16" t="s">
        <v>307</v>
      </c>
      <c r="C418" s="102" t="e">
        <f>'№ 5ведомственная'!#REF!</f>
        <v>#REF!</v>
      </c>
      <c r="D418" s="102" t="e">
        <f>'№ 5ведомственная'!#REF!</f>
        <v>#REF!</v>
      </c>
      <c r="E418" s="100" t="e">
        <f t="shared" si="55"/>
        <v>#REF!</v>
      </c>
      <c r="F418" s="2"/>
    </row>
    <row r="419" spans="1:6" ht="25.5" hidden="1" outlineLevel="5">
      <c r="A419" s="14" t="s">
        <v>195</v>
      </c>
      <c r="B419" s="16" t="s">
        <v>479</v>
      </c>
      <c r="C419" s="102">
        <f>C420+C421</f>
        <v>4859.8</v>
      </c>
      <c r="D419" s="102">
        <f>D420+D421</f>
        <v>3174.7999999999997</v>
      </c>
      <c r="E419" s="100">
        <f t="shared" si="55"/>
        <v>65.327791267130337</v>
      </c>
      <c r="F419" s="2"/>
    </row>
    <row r="420" spans="1:6" ht="51" hidden="1" outlineLevel="6">
      <c r="A420" s="14" t="s">
        <v>195</v>
      </c>
      <c r="B420" s="16" t="s">
        <v>305</v>
      </c>
      <c r="C420" s="102">
        <f>'№ 5ведомственная'!F475</f>
        <v>4786.8</v>
      </c>
      <c r="D420" s="102">
        <f>'№ 5ведомственная'!G475</f>
        <v>3116.6</v>
      </c>
      <c r="E420" s="100">
        <f t="shared" si="55"/>
        <v>65.108214255870294</v>
      </c>
      <c r="F420" s="2"/>
    </row>
    <row r="421" spans="1:6" ht="25.5" hidden="1" outlineLevel="6">
      <c r="A421" s="28" t="s">
        <v>195</v>
      </c>
      <c r="B421" s="29" t="s">
        <v>306</v>
      </c>
      <c r="C421" s="106">
        <f>'№ 5ведомственная'!F476</f>
        <v>73</v>
      </c>
      <c r="D421" s="106">
        <f>'№ 5ведомственная'!G476</f>
        <v>58.2</v>
      </c>
      <c r="E421" s="100">
        <f t="shared" si="55"/>
        <v>79.726027397260282</v>
      </c>
      <c r="F421" s="2"/>
    </row>
    <row r="422" spans="1:6" s="26" customFormat="1" collapsed="1">
      <c r="A422" s="40" t="s">
        <v>132</v>
      </c>
      <c r="B422" s="41" t="s">
        <v>255</v>
      </c>
      <c r="C422" s="108">
        <f>C423+C436</f>
        <v>53850.6</v>
      </c>
      <c r="D422" s="108">
        <f>D423+D436</f>
        <v>38655.899999999994</v>
      </c>
      <c r="E422" s="100">
        <f t="shared" si="55"/>
        <v>71.783601296921475</v>
      </c>
      <c r="F422" s="4"/>
    </row>
    <row r="423" spans="1:6" outlineLevel="1">
      <c r="A423" s="31" t="s">
        <v>133</v>
      </c>
      <c r="B423" s="32" t="s">
        <v>282</v>
      </c>
      <c r="C423" s="105">
        <f>'№ 5ведомственная'!F550</f>
        <v>50368.2</v>
      </c>
      <c r="D423" s="105">
        <f>'№ 5ведомственная'!G550</f>
        <v>36550.699999999997</v>
      </c>
      <c r="E423" s="103">
        <f t="shared" si="55"/>
        <v>72.567016490563489</v>
      </c>
      <c r="F423" s="2"/>
    </row>
    <row r="424" spans="1:6" ht="38.25" hidden="1" outlineLevel="2">
      <c r="A424" s="14" t="s">
        <v>133</v>
      </c>
      <c r="B424" s="16" t="s">
        <v>299</v>
      </c>
      <c r="C424" s="102" t="e">
        <f>C425</f>
        <v>#REF!</v>
      </c>
      <c r="D424" s="102" t="e">
        <f>D425</f>
        <v>#REF!</v>
      </c>
      <c r="E424" s="103" t="e">
        <f t="shared" si="55"/>
        <v>#REF!</v>
      </c>
      <c r="F424" s="2"/>
    </row>
    <row r="425" spans="1:6" ht="25.5" hidden="1" outlineLevel="3">
      <c r="A425" s="14" t="s">
        <v>133</v>
      </c>
      <c r="B425" s="16" t="s">
        <v>506</v>
      </c>
      <c r="C425" s="102" t="e">
        <f>C426+C433</f>
        <v>#REF!</v>
      </c>
      <c r="D425" s="102" t="e">
        <f>D426+D433</f>
        <v>#REF!</v>
      </c>
      <c r="E425" s="103" t="e">
        <f t="shared" si="55"/>
        <v>#REF!</v>
      </c>
      <c r="F425" s="2"/>
    </row>
    <row r="426" spans="1:6" hidden="1" outlineLevel="4">
      <c r="A426" s="14" t="s">
        <v>133</v>
      </c>
      <c r="B426" s="16" t="s">
        <v>507</v>
      </c>
      <c r="C426" s="102" t="e">
        <f>C427+C431</f>
        <v>#REF!</v>
      </c>
      <c r="D426" s="102" t="e">
        <f>D427+D431</f>
        <v>#REF!</v>
      </c>
      <c r="E426" s="103" t="e">
        <f t="shared" si="55"/>
        <v>#REF!</v>
      </c>
      <c r="F426" s="2"/>
    </row>
    <row r="427" spans="1:6" hidden="1" outlineLevel="5">
      <c r="A427" s="14" t="s">
        <v>133</v>
      </c>
      <c r="B427" s="16" t="s">
        <v>508</v>
      </c>
      <c r="C427" s="102">
        <f>C428+C429+C430</f>
        <v>11429.400000000001</v>
      </c>
      <c r="D427" s="102">
        <f>D428+D429+D430</f>
        <v>6618.8000000000011</v>
      </c>
      <c r="E427" s="103">
        <f t="shared" si="55"/>
        <v>57.910301503141028</v>
      </c>
      <c r="F427" s="2"/>
    </row>
    <row r="428" spans="1:6" ht="51" hidden="1" outlineLevel="6">
      <c r="A428" s="14" t="s">
        <v>133</v>
      </c>
      <c r="B428" s="16" t="s">
        <v>305</v>
      </c>
      <c r="C428" s="102">
        <f>'№ 5ведомственная'!F559</f>
        <v>6038.6</v>
      </c>
      <c r="D428" s="102">
        <f>'№ 5ведомственная'!G559</f>
        <v>3065.9</v>
      </c>
      <c r="E428" s="103">
        <f t="shared" si="55"/>
        <v>50.771702050144071</v>
      </c>
      <c r="F428" s="2"/>
    </row>
    <row r="429" spans="1:6" ht="25.5" hidden="1" outlineLevel="6">
      <c r="A429" s="14" t="s">
        <v>133</v>
      </c>
      <c r="B429" s="16" t="s">
        <v>306</v>
      </c>
      <c r="C429" s="102">
        <f>'№ 5ведомственная'!F560</f>
        <v>5310.8</v>
      </c>
      <c r="D429" s="102">
        <f>'№ 5ведомственная'!G560</f>
        <v>3488.3</v>
      </c>
      <c r="E429" s="103">
        <f t="shared" si="55"/>
        <v>65.683136250659032</v>
      </c>
      <c r="F429" s="2"/>
    </row>
    <row r="430" spans="1:6" hidden="1" outlineLevel="6">
      <c r="A430" s="14" t="s">
        <v>133</v>
      </c>
      <c r="B430" s="16" t="s">
        <v>307</v>
      </c>
      <c r="C430" s="102">
        <f>'№ 5ведомственная'!F561</f>
        <v>80</v>
      </c>
      <c r="D430" s="102">
        <f>'№ 5ведомственная'!G561</f>
        <v>64.599999999999994</v>
      </c>
      <c r="E430" s="103">
        <f t="shared" si="55"/>
        <v>80.749999999999986</v>
      </c>
      <c r="F430" s="2"/>
    </row>
    <row r="431" spans="1:6" ht="38.25" hidden="1" outlineLevel="5">
      <c r="A431" s="14" t="s">
        <v>133</v>
      </c>
      <c r="B431" s="16" t="s">
        <v>531</v>
      </c>
      <c r="C431" s="102" t="e">
        <f>C432</f>
        <v>#REF!</v>
      </c>
      <c r="D431" s="102" t="e">
        <f>D432</f>
        <v>#REF!</v>
      </c>
      <c r="E431" s="103" t="e">
        <f t="shared" si="55"/>
        <v>#REF!</v>
      </c>
      <c r="F431" s="2"/>
    </row>
    <row r="432" spans="1:6" ht="25.5" hidden="1" outlineLevel="6">
      <c r="A432" s="14" t="s">
        <v>133</v>
      </c>
      <c r="B432" s="16" t="s">
        <v>306</v>
      </c>
      <c r="C432" s="102" t="e">
        <f>'№ 5ведомственная'!#REF!</f>
        <v>#REF!</v>
      </c>
      <c r="D432" s="102" t="e">
        <f>'№ 5ведомственная'!#REF!</f>
        <v>#REF!</v>
      </c>
      <c r="E432" s="103" t="e">
        <f t="shared" si="55"/>
        <v>#REF!</v>
      </c>
      <c r="F432" s="2"/>
    </row>
    <row r="433" spans="1:6" ht="25.5" hidden="1" outlineLevel="4">
      <c r="A433" s="14" t="s">
        <v>133</v>
      </c>
      <c r="B433" s="16" t="s">
        <v>509</v>
      </c>
      <c r="C433" s="102">
        <f t="shared" ref="C433:D434" si="59">C434</f>
        <v>21753.199999999997</v>
      </c>
      <c r="D433" s="102">
        <f t="shared" si="59"/>
        <v>13300</v>
      </c>
      <c r="E433" s="103">
        <f t="shared" si="55"/>
        <v>61.140429913759817</v>
      </c>
      <c r="F433" s="2"/>
    </row>
    <row r="434" spans="1:6" ht="25.5" hidden="1" outlineLevel="5">
      <c r="A434" s="14" t="s">
        <v>133</v>
      </c>
      <c r="B434" s="16" t="s">
        <v>510</v>
      </c>
      <c r="C434" s="102">
        <f t="shared" si="59"/>
        <v>21753.199999999997</v>
      </c>
      <c r="D434" s="102">
        <f t="shared" si="59"/>
        <v>13300</v>
      </c>
      <c r="E434" s="103">
        <f t="shared" si="55"/>
        <v>61.140429913759817</v>
      </c>
      <c r="F434" s="2"/>
    </row>
    <row r="435" spans="1:6" ht="25.5" hidden="1" outlineLevel="6">
      <c r="A435" s="14" t="s">
        <v>133</v>
      </c>
      <c r="B435" s="16" t="s">
        <v>332</v>
      </c>
      <c r="C435" s="102">
        <f>'№ 5ведомственная'!F570</f>
        <v>21753.199999999997</v>
      </c>
      <c r="D435" s="102">
        <f>'№ 5ведомственная'!G570</f>
        <v>13300</v>
      </c>
      <c r="E435" s="103">
        <f t="shared" si="55"/>
        <v>61.140429913759817</v>
      </c>
      <c r="F435" s="2"/>
    </row>
    <row r="436" spans="1:6" outlineLevel="1" collapsed="1">
      <c r="A436" s="14" t="s">
        <v>232</v>
      </c>
      <c r="B436" s="16" t="s">
        <v>300</v>
      </c>
      <c r="C436" s="102">
        <f>'№ 5ведомственная'!F580</f>
        <v>3482.4</v>
      </c>
      <c r="D436" s="102">
        <f>'№ 5ведомственная'!G580</f>
        <v>2105.2000000000003</v>
      </c>
      <c r="E436" s="103">
        <f t="shared" si="55"/>
        <v>60.452561451872278</v>
      </c>
      <c r="F436" s="2"/>
    </row>
    <row r="437" spans="1:6" ht="38.25" hidden="1" outlineLevel="2">
      <c r="A437" s="14" t="s">
        <v>232</v>
      </c>
      <c r="B437" s="16" t="s">
        <v>299</v>
      </c>
      <c r="C437" s="102" t="e">
        <f t="shared" ref="C437:D438" si="60">C438</f>
        <v>#REF!</v>
      </c>
      <c r="D437" s="102" t="e">
        <f t="shared" si="60"/>
        <v>#REF!</v>
      </c>
      <c r="E437" s="100" t="e">
        <f t="shared" si="55"/>
        <v>#REF!</v>
      </c>
      <c r="F437" s="2"/>
    </row>
    <row r="438" spans="1:6" ht="38.25" hidden="1" outlineLevel="3">
      <c r="A438" s="14" t="s">
        <v>232</v>
      </c>
      <c r="B438" s="16" t="s">
        <v>543</v>
      </c>
      <c r="C438" s="102" t="e">
        <f t="shared" si="60"/>
        <v>#REF!</v>
      </c>
      <c r="D438" s="102" t="e">
        <f t="shared" si="60"/>
        <v>#REF!</v>
      </c>
      <c r="E438" s="100" t="e">
        <f t="shared" si="55"/>
        <v>#REF!</v>
      </c>
      <c r="F438" s="2"/>
    </row>
    <row r="439" spans="1:6" ht="38.25" hidden="1" outlineLevel="5">
      <c r="A439" s="14" t="s">
        <v>232</v>
      </c>
      <c r="B439" s="16" t="s">
        <v>511</v>
      </c>
      <c r="C439" s="102" t="e">
        <f>C440+C441+C442</f>
        <v>#REF!</v>
      </c>
      <c r="D439" s="102" t="e">
        <f>D440+D441+D442</f>
        <v>#REF!</v>
      </c>
      <c r="E439" s="100" t="e">
        <f t="shared" si="55"/>
        <v>#REF!</v>
      </c>
      <c r="F439" s="2"/>
    </row>
    <row r="440" spans="1:6" ht="51" hidden="1" outlineLevel="6">
      <c r="A440" s="14" t="s">
        <v>232</v>
      </c>
      <c r="B440" s="16" t="s">
        <v>305</v>
      </c>
      <c r="C440" s="102">
        <f>'№ 5ведомственная'!F585</f>
        <v>3286.4</v>
      </c>
      <c r="D440" s="102">
        <f>'№ 5ведомственная'!G585</f>
        <v>1984.9</v>
      </c>
      <c r="E440" s="100">
        <f t="shared" si="55"/>
        <v>60.397395326192793</v>
      </c>
      <c r="F440" s="2"/>
    </row>
    <row r="441" spans="1:6" ht="25.5" hidden="1" outlineLevel="6">
      <c r="A441" s="14" t="s">
        <v>232</v>
      </c>
      <c r="B441" s="16" t="s">
        <v>306</v>
      </c>
      <c r="C441" s="102">
        <f>'№ 5ведомственная'!F586</f>
        <v>188</v>
      </c>
      <c r="D441" s="102">
        <f>'№ 5ведомственная'!G586</f>
        <v>120.3</v>
      </c>
      <c r="E441" s="100">
        <f t="shared" si="55"/>
        <v>63.989361702127653</v>
      </c>
      <c r="F441" s="2"/>
    </row>
    <row r="442" spans="1:6" hidden="1" outlineLevel="6">
      <c r="A442" s="14" t="s">
        <v>232</v>
      </c>
      <c r="B442" s="16" t="s">
        <v>307</v>
      </c>
      <c r="C442" s="102" t="e">
        <f>'№ 5ведомственная'!#REF!</f>
        <v>#REF!</v>
      </c>
      <c r="D442" s="102" t="e">
        <f>'№ 5ведомственная'!#REF!</f>
        <v>#REF!</v>
      </c>
      <c r="E442" s="100" t="e">
        <f t="shared" si="55"/>
        <v>#REF!</v>
      </c>
      <c r="F442" s="2"/>
    </row>
    <row r="443" spans="1:6" s="26" customFormat="1" collapsed="1">
      <c r="A443" s="18" t="s">
        <v>134</v>
      </c>
      <c r="B443" s="19" t="s">
        <v>256</v>
      </c>
      <c r="C443" s="101">
        <f>C444+C450+C481</f>
        <v>17915.199999999997</v>
      </c>
      <c r="D443" s="101">
        <f>D444+D450+D481</f>
        <v>15531.699999999999</v>
      </c>
      <c r="E443" s="100">
        <f t="shared" si="55"/>
        <v>86.695655086183805</v>
      </c>
      <c r="F443" s="4"/>
    </row>
    <row r="444" spans="1:6" outlineLevel="1">
      <c r="A444" s="14" t="s">
        <v>135</v>
      </c>
      <c r="B444" s="16" t="s">
        <v>283</v>
      </c>
      <c r="C444" s="102">
        <f>'№ 5ведомственная'!F318</f>
        <v>1000</v>
      </c>
      <c r="D444" s="102">
        <f>'№ 5ведомственная'!G318</f>
        <v>970.2</v>
      </c>
      <c r="E444" s="103">
        <f t="shared" si="55"/>
        <v>97.02000000000001</v>
      </c>
      <c r="F444" s="2"/>
    </row>
    <row r="445" spans="1:6" ht="51" hidden="1" outlineLevel="2">
      <c r="A445" s="14" t="s">
        <v>135</v>
      </c>
      <c r="B445" s="16" t="s">
        <v>263</v>
      </c>
      <c r="C445" s="102">
        <f>C446</f>
        <v>0</v>
      </c>
      <c r="D445" s="102">
        <f t="shared" ref="D445:D448" si="61">D446</f>
        <v>0</v>
      </c>
      <c r="E445" s="103" t="e">
        <f t="shared" si="55"/>
        <v>#DIV/0!</v>
      </c>
      <c r="F445" s="2"/>
    </row>
    <row r="446" spans="1:6" ht="25.5" hidden="1" outlineLevel="3">
      <c r="A446" s="14" t="s">
        <v>135</v>
      </c>
      <c r="B446" s="16" t="s">
        <v>334</v>
      </c>
      <c r="C446" s="102">
        <f>C447</f>
        <v>0</v>
      </c>
      <c r="D446" s="102">
        <f t="shared" si="61"/>
        <v>0</v>
      </c>
      <c r="E446" s="103" t="e">
        <f t="shared" si="55"/>
        <v>#DIV/0!</v>
      </c>
      <c r="F446" s="2"/>
    </row>
    <row r="447" spans="1:6" ht="38.25" hidden="1" outlineLevel="4">
      <c r="A447" s="14" t="s">
        <v>135</v>
      </c>
      <c r="B447" s="16" t="s">
        <v>426</v>
      </c>
      <c r="C447" s="102">
        <f>C448</f>
        <v>0</v>
      </c>
      <c r="D447" s="102">
        <f t="shared" si="61"/>
        <v>0</v>
      </c>
      <c r="E447" s="103" t="e">
        <f t="shared" si="55"/>
        <v>#DIV/0!</v>
      </c>
      <c r="F447" s="2"/>
    </row>
    <row r="448" spans="1:6" ht="25.5" hidden="1" outlineLevel="5">
      <c r="A448" s="14" t="s">
        <v>135</v>
      </c>
      <c r="B448" s="16" t="s">
        <v>427</v>
      </c>
      <c r="C448" s="102">
        <f>C449</f>
        <v>0</v>
      </c>
      <c r="D448" s="102">
        <f t="shared" si="61"/>
        <v>0</v>
      </c>
      <c r="E448" s="103" t="e">
        <f t="shared" si="55"/>
        <v>#DIV/0!</v>
      </c>
      <c r="F448" s="2"/>
    </row>
    <row r="449" spans="1:6" hidden="1" outlineLevel="6">
      <c r="A449" s="14" t="s">
        <v>135</v>
      </c>
      <c r="B449" s="16" t="s">
        <v>317</v>
      </c>
      <c r="C449" s="102"/>
      <c r="D449" s="102"/>
      <c r="E449" s="103" t="e">
        <f t="shared" si="55"/>
        <v>#DIV/0!</v>
      </c>
      <c r="F449" s="2"/>
    </row>
    <row r="450" spans="1:6" outlineLevel="1" collapsed="1">
      <c r="A450" s="14" t="s">
        <v>138</v>
      </c>
      <c r="B450" s="16" t="s">
        <v>284</v>
      </c>
      <c r="C450" s="102">
        <f>'№ 5ведомственная'!F324+'№ 5ведомственная'!F483</f>
        <v>1706</v>
      </c>
      <c r="D450" s="102">
        <f>'№ 5ведомственная'!G324+'№ 5ведомственная'!G483</f>
        <v>1162.3</v>
      </c>
      <c r="E450" s="103">
        <f t="shared" si="55"/>
        <v>68.130128956623679</v>
      </c>
      <c r="F450" s="2"/>
    </row>
    <row r="451" spans="1:6" ht="38.25" hidden="1" outlineLevel="2">
      <c r="A451" s="14" t="s">
        <v>138</v>
      </c>
      <c r="B451" s="16" t="s">
        <v>291</v>
      </c>
      <c r="C451" s="102">
        <f>C452+C456</f>
        <v>1386</v>
      </c>
      <c r="D451" s="102">
        <f>D452+D456</f>
        <v>997.3</v>
      </c>
      <c r="E451" s="103">
        <f t="shared" si="55"/>
        <v>71.95526695526695</v>
      </c>
      <c r="F451" s="2"/>
    </row>
    <row r="452" spans="1:6" ht="25.5" hidden="1" outlineLevel="3">
      <c r="A452" s="14" t="s">
        <v>138</v>
      </c>
      <c r="B452" s="16" t="s">
        <v>446</v>
      </c>
      <c r="C452" s="102">
        <f>C453</f>
        <v>315</v>
      </c>
      <c r="D452" s="102">
        <f t="shared" ref="D452:D454" si="62">D453</f>
        <v>234.8</v>
      </c>
      <c r="E452" s="103">
        <f t="shared" si="55"/>
        <v>74.539682539682545</v>
      </c>
      <c r="F452" s="2"/>
    </row>
    <row r="453" spans="1:6" ht="25.5" hidden="1" outlineLevel="4">
      <c r="A453" s="14" t="s">
        <v>138</v>
      </c>
      <c r="B453" s="16" t="s">
        <v>470</v>
      </c>
      <c r="C453" s="102">
        <f>C454</f>
        <v>315</v>
      </c>
      <c r="D453" s="102">
        <f t="shared" si="62"/>
        <v>234.8</v>
      </c>
      <c r="E453" s="103">
        <f t="shared" si="55"/>
        <v>74.539682539682545</v>
      </c>
      <c r="F453" s="2"/>
    </row>
    <row r="454" spans="1:6" ht="63.75" hidden="1" outlineLevel="5">
      <c r="A454" s="14" t="s">
        <v>138</v>
      </c>
      <c r="B454" s="16" t="s">
        <v>480</v>
      </c>
      <c r="C454" s="102">
        <f>C455</f>
        <v>315</v>
      </c>
      <c r="D454" s="102">
        <f t="shared" si="62"/>
        <v>234.8</v>
      </c>
      <c r="E454" s="103">
        <f t="shared" si="55"/>
        <v>74.539682539682545</v>
      </c>
      <c r="F454" s="2"/>
    </row>
    <row r="455" spans="1:6" hidden="1" outlineLevel="6">
      <c r="A455" s="14" t="s">
        <v>138</v>
      </c>
      <c r="B455" s="16" t="s">
        <v>317</v>
      </c>
      <c r="C455" s="102">
        <f>'№ 5ведомственная'!F488</f>
        <v>315</v>
      </c>
      <c r="D455" s="102">
        <f>'№ 5ведомственная'!G488</f>
        <v>234.8</v>
      </c>
      <c r="E455" s="103">
        <f t="shared" si="55"/>
        <v>74.539682539682545</v>
      </c>
      <c r="F455" s="2"/>
    </row>
    <row r="456" spans="1:6" ht="25.5" hidden="1" outlineLevel="3">
      <c r="A456" s="14" t="s">
        <v>138</v>
      </c>
      <c r="B456" s="16" t="s">
        <v>452</v>
      </c>
      <c r="C456" s="102">
        <f>C457</f>
        <v>1071</v>
      </c>
      <c r="D456" s="102">
        <f t="shared" ref="D456:D458" si="63">D457</f>
        <v>762.5</v>
      </c>
      <c r="E456" s="103">
        <f t="shared" si="55"/>
        <v>71.195144724556485</v>
      </c>
      <c r="F456" s="2"/>
    </row>
    <row r="457" spans="1:6" ht="38.25" hidden="1" outlineLevel="4">
      <c r="A457" s="14" t="s">
        <v>138</v>
      </c>
      <c r="B457" s="16" t="s">
        <v>453</v>
      </c>
      <c r="C457" s="102">
        <f>C458</f>
        <v>1071</v>
      </c>
      <c r="D457" s="102">
        <f t="shared" si="63"/>
        <v>762.5</v>
      </c>
      <c r="E457" s="103">
        <f t="shared" si="55"/>
        <v>71.195144724556485</v>
      </c>
      <c r="F457" s="2"/>
    </row>
    <row r="458" spans="1:6" ht="63.75" hidden="1" outlineLevel="5">
      <c r="A458" s="14" t="s">
        <v>138</v>
      </c>
      <c r="B458" s="16" t="s">
        <v>480</v>
      </c>
      <c r="C458" s="102">
        <f>C459</f>
        <v>1071</v>
      </c>
      <c r="D458" s="102">
        <f t="shared" si="63"/>
        <v>762.5</v>
      </c>
      <c r="E458" s="103">
        <f t="shared" si="55"/>
        <v>71.195144724556485</v>
      </c>
      <c r="F458" s="2"/>
    </row>
    <row r="459" spans="1:6" hidden="1" outlineLevel="6">
      <c r="A459" s="14" t="s">
        <v>138</v>
      </c>
      <c r="B459" s="16" t="s">
        <v>317</v>
      </c>
      <c r="C459" s="102">
        <f>'№ 5ведомственная'!F492</f>
        <v>1071</v>
      </c>
      <c r="D459" s="102">
        <f>'№ 5ведомственная'!G492</f>
        <v>762.5</v>
      </c>
      <c r="E459" s="103">
        <f t="shared" si="55"/>
        <v>71.195144724556485</v>
      </c>
      <c r="F459" s="2"/>
    </row>
    <row r="460" spans="1:6" ht="38.25" hidden="1" outlineLevel="2">
      <c r="A460" s="14" t="s">
        <v>138</v>
      </c>
      <c r="B460" s="16" t="s">
        <v>285</v>
      </c>
      <c r="C460" s="102" t="e">
        <f>C461</f>
        <v>#REF!</v>
      </c>
      <c r="D460" s="102" t="e">
        <f t="shared" ref="D460:D463" si="64">D461</f>
        <v>#REF!</v>
      </c>
      <c r="E460" s="103" t="e">
        <f t="shared" si="55"/>
        <v>#REF!</v>
      </c>
      <c r="F460" s="2"/>
    </row>
    <row r="461" spans="1:6" ht="25.5" hidden="1" outlineLevel="3">
      <c r="A461" s="14" t="s">
        <v>138</v>
      </c>
      <c r="B461" s="16" t="s">
        <v>428</v>
      </c>
      <c r="C461" s="102" t="e">
        <f>C462</f>
        <v>#REF!</v>
      </c>
      <c r="D461" s="102" t="e">
        <f t="shared" si="64"/>
        <v>#REF!</v>
      </c>
      <c r="E461" s="103" t="e">
        <f t="shared" si="55"/>
        <v>#REF!</v>
      </c>
      <c r="F461" s="2"/>
    </row>
    <row r="462" spans="1:6" ht="25.5" hidden="1" outlineLevel="4">
      <c r="A462" s="14" t="s">
        <v>138</v>
      </c>
      <c r="B462" s="16" t="s">
        <v>429</v>
      </c>
      <c r="C462" s="102" t="e">
        <f>C463</f>
        <v>#REF!</v>
      </c>
      <c r="D462" s="102" t="e">
        <f t="shared" si="64"/>
        <v>#REF!</v>
      </c>
      <c r="E462" s="103" t="e">
        <f t="shared" si="55"/>
        <v>#REF!</v>
      </c>
      <c r="F462" s="2"/>
    </row>
    <row r="463" spans="1:6" ht="38.25" hidden="1" outlineLevel="5">
      <c r="A463" s="14" t="s">
        <v>138</v>
      </c>
      <c r="B463" s="16" t="s">
        <v>430</v>
      </c>
      <c r="C463" s="102" t="e">
        <f>C464</f>
        <v>#REF!</v>
      </c>
      <c r="D463" s="102" t="e">
        <f t="shared" si="64"/>
        <v>#REF!</v>
      </c>
      <c r="E463" s="103" t="e">
        <f t="shared" si="55"/>
        <v>#REF!</v>
      </c>
      <c r="F463" s="2"/>
    </row>
    <row r="464" spans="1:6" hidden="1" outlineLevel="6">
      <c r="A464" s="14" t="s">
        <v>138</v>
      </c>
      <c r="B464" s="16" t="s">
        <v>317</v>
      </c>
      <c r="C464" s="102" t="e">
        <f>'№ 5ведомственная'!#REF!</f>
        <v>#REF!</v>
      </c>
      <c r="D464" s="102" t="e">
        <f>'№ 5ведомственная'!#REF!</f>
        <v>#REF!</v>
      </c>
      <c r="E464" s="103" t="e">
        <f t="shared" si="55"/>
        <v>#REF!</v>
      </c>
      <c r="F464" s="2"/>
    </row>
    <row r="465" spans="1:6" ht="51" hidden="1" outlineLevel="2">
      <c r="A465" s="14" t="s">
        <v>138</v>
      </c>
      <c r="B465" s="16" t="s">
        <v>263</v>
      </c>
      <c r="C465" s="102" t="e">
        <f t="shared" ref="C465:D466" si="65">C466</f>
        <v>#REF!</v>
      </c>
      <c r="D465" s="102" t="e">
        <f t="shared" si="65"/>
        <v>#REF!</v>
      </c>
      <c r="E465" s="103" t="e">
        <f t="shared" si="55"/>
        <v>#REF!</v>
      </c>
      <c r="F465" s="2"/>
    </row>
    <row r="466" spans="1:6" ht="25.5" hidden="1" outlineLevel="3">
      <c r="A466" s="14" t="s">
        <v>138</v>
      </c>
      <c r="B466" s="16" t="s">
        <v>334</v>
      </c>
      <c r="C466" s="102" t="e">
        <f t="shared" si="65"/>
        <v>#REF!</v>
      </c>
      <c r="D466" s="102" t="e">
        <f t="shared" si="65"/>
        <v>#REF!</v>
      </c>
      <c r="E466" s="103" t="e">
        <f t="shared" si="55"/>
        <v>#REF!</v>
      </c>
      <c r="F466" s="2"/>
    </row>
    <row r="467" spans="1:6" ht="38.25" hidden="1" outlineLevel="4">
      <c r="A467" s="14" t="s">
        <v>138</v>
      </c>
      <c r="B467" s="16" t="s">
        <v>426</v>
      </c>
      <c r="C467" s="102" t="e">
        <f>C468+C470</f>
        <v>#REF!</v>
      </c>
      <c r="D467" s="102" t="e">
        <f>D468+D470</f>
        <v>#REF!</v>
      </c>
      <c r="E467" s="103" t="e">
        <f t="shared" si="55"/>
        <v>#REF!</v>
      </c>
      <c r="F467" s="2"/>
    </row>
    <row r="468" spans="1:6" ht="25.5" hidden="1" outlineLevel="5">
      <c r="A468" s="14" t="s">
        <v>138</v>
      </c>
      <c r="B468" s="16" t="s">
        <v>431</v>
      </c>
      <c r="C468" s="102">
        <f>C469</f>
        <v>140</v>
      </c>
      <c r="D468" s="102">
        <f>D469</f>
        <v>125</v>
      </c>
      <c r="E468" s="103">
        <f t="shared" ref="E468:E527" si="66">D468/C468*100</f>
        <v>89.285714285714292</v>
      </c>
      <c r="F468" s="2"/>
    </row>
    <row r="469" spans="1:6" hidden="1" outlineLevel="6">
      <c r="A469" s="14" t="s">
        <v>138</v>
      </c>
      <c r="B469" s="16" t="s">
        <v>317</v>
      </c>
      <c r="C469" s="102">
        <f>'№ 5ведомственная'!F329</f>
        <v>140</v>
      </c>
      <c r="D469" s="102">
        <f>'№ 5ведомственная'!G329</f>
        <v>125</v>
      </c>
      <c r="E469" s="103">
        <f t="shared" si="66"/>
        <v>89.285714285714292</v>
      </c>
      <c r="F469" s="2"/>
    </row>
    <row r="470" spans="1:6" ht="25.5" hidden="1" outlineLevel="5">
      <c r="A470" s="14" t="s">
        <v>138</v>
      </c>
      <c r="B470" s="16" t="s">
        <v>535</v>
      </c>
      <c r="C470" s="102" t="e">
        <f>C471</f>
        <v>#REF!</v>
      </c>
      <c r="D470" s="102" t="e">
        <f>D471</f>
        <v>#REF!</v>
      </c>
      <c r="E470" s="103" t="e">
        <f t="shared" si="66"/>
        <v>#REF!</v>
      </c>
      <c r="F470" s="2"/>
    </row>
    <row r="471" spans="1:6" hidden="1" outlineLevel="6">
      <c r="A471" s="14" t="s">
        <v>138</v>
      </c>
      <c r="B471" s="16" t="s">
        <v>317</v>
      </c>
      <c r="C471" s="102" t="e">
        <f>'№ 5ведомственная'!#REF!</f>
        <v>#REF!</v>
      </c>
      <c r="D471" s="102" t="e">
        <f>'№ 5ведомственная'!#REF!</f>
        <v>#REF!</v>
      </c>
      <c r="E471" s="103" t="e">
        <f t="shared" si="66"/>
        <v>#REF!</v>
      </c>
      <c r="F471" s="2"/>
    </row>
    <row r="472" spans="1:6" ht="38.25" hidden="1" outlineLevel="2">
      <c r="A472" s="14" t="s">
        <v>138</v>
      </c>
      <c r="B472" s="16" t="s">
        <v>286</v>
      </c>
      <c r="C472" s="102" t="e">
        <f>C473+C477</f>
        <v>#REF!</v>
      </c>
      <c r="D472" s="102" t="e">
        <f>D473+D477</f>
        <v>#REF!</v>
      </c>
      <c r="E472" s="103" t="e">
        <f t="shared" si="66"/>
        <v>#REF!</v>
      </c>
      <c r="F472" s="2"/>
    </row>
    <row r="473" spans="1:6" ht="38.25" hidden="1" outlineLevel="3">
      <c r="A473" s="14" t="s">
        <v>138</v>
      </c>
      <c r="B473" s="16" t="s">
        <v>432</v>
      </c>
      <c r="C473" s="102">
        <f>C474</f>
        <v>180</v>
      </c>
      <c r="D473" s="102">
        <f t="shared" ref="D473:D475" si="67">D474</f>
        <v>40</v>
      </c>
      <c r="E473" s="103">
        <f t="shared" si="66"/>
        <v>22.222222222222221</v>
      </c>
      <c r="F473" s="2"/>
    </row>
    <row r="474" spans="1:6" ht="38.25" hidden="1" outlineLevel="4">
      <c r="A474" s="14" t="s">
        <v>138</v>
      </c>
      <c r="B474" s="16" t="s">
        <v>433</v>
      </c>
      <c r="C474" s="102">
        <f>C475</f>
        <v>180</v>
      </c>
      <c r="D474" s="102">
        <f t="shared" si="67"/>
        <v>40</v>
      </c>
      <c r="E474" s="103">
        <f t="shared" si="66"/>
        <v>22.222222222222221</v>
      </c>
      <c r="F474" s="2"/>
    </row>
    <row r="475" spans="1:6" ht="38.25" hidden="1" outlineLevel="5">
      <c r="A475" s="14" t="s">
        <v>138</v>
      </c>
      <c r="B475" s="16" t="s">
        <v>434</v>
      </c>
      <c r="C475" s="102">
        <f>C476</f>
        <v>180</v>
      </c>
      <c r="D475" s="102">
        <f t="shared" si="67"/>
        <v>40</v>
      </c>
      <c r="E475" s="103">
        <f t="shared" si="66"/>
        <v>22.222222222222221</v>
      </c>
      <c r="F475" s="2"/>
    </row>
    <row r="476" spans="1:6" hidden="1" outlineLevel="6">
      <c r="A476" s="14" t="s">
        <v>138</v>
      </c>
      <c r="B476" s="16" t="s">
        <v>317</v>
      </c>
      <c r="C476" s="102">
        <f>'№ 5ведомственная'!F334</f>
        <v>180</v>
      </c>
      <c r="D476" s="102">
        <f>'№ 5ведомственная'!G334</f>
        <v>40</v>
      </c>
      <c r="E476" s="103">
        <f t="shared" si="66"/>
        <v>22.222222222222221</v>
      </c>
      <c r="F476" s="2"/>
    </row>
    <row r="477" spans="1:6" ht="25.5" hidden="1" outlineLevel="3">
      <c r="A477" s="14" t="s">
        <v>138</v>
      </c>
      <c r="B477" s="16" t="s">
        <v>435</v>
      </c>
      <c r="C477" s="102" t="e">
        <f>C478</f>
        <v>#REF!</v>
      </c>
      <c r="D477" s="102" t="e">
        <f t="shared" ref="D477:D479" si="68">D478</f>
        <v>#REF!</v>
      </c>
      <c r="E477" s="103" t="e">
        <f t="shared" si="66"/>
        <v>#REF!</v>
      </c>
      <c r="F477" s="2"/>
    </row>
    <row r="478" spans="1:6" ht="25.5" hidden="1" outlineLevel="4">
      <c r="A478" s="14" t="s">
        <v>138</v>
      </c>
      <c r="B478" s="16" t="s">
        <v>436</v>
      </c>
      <c r="C478" s="102" t="e">
        <f>C479</f>
        <v>#REF!</v>
      </c>
      <c r="D478" s="102" t="e">
        <f t="shared" si="68"/>
        <v>#REF!</v>
      </c>
      <c r="E478" s="103" t="e">
        <f t="shared" si="66"/>
        <v>#REF!</v>
      </c>
      <c r="F478" s="2"/>
    </row>
    <row r="479" spans="1:6" ht="38.25" hidden="1" outlineLevel="5">
      <c r="A479" s="14" t="s">
        <v>138</v>
      </c>
      <c r="B479" s="16" t="s">
        <v>437</v>
      </c>
      <c r="C479" s="102" t="e">
        <f>C480</f>
        <v>#REF!</v>
      </c>
      <c r="D479" s="102" t="e">
        <f t="shared" si="68"/>
        <v>#REF!</v>
      </c>
      <c r="E479" s="103" t="e">
        <f t="shared" si="66"/>
        <v>#REF!</v>
      </c>
      <c r="F479" s="2"/>
    </row>
    <row r="480" spans="1:6" hidden="1" outlineLevel="6">
      <c r="A480" s="14" t="s">
        <v>138</v>
      </c>
      <c r="B480" s="16" t="s">
        <v>317</v>
      </c>
      <c r="C480" s="102" t="e">
        <f>'№ 5ведомственная'!#REF!</f>
        <v>#REF!</v>
      </c>
      <c r="D480" s="102" t="e">
        <f>'№ 5ведомственная'!#REF!</f>
        <v>#REF!</v>
      </c>
      <c r="E480" s="103" t="e">
        <f t="shared" si="66"/>
        <v>#REF!</v>
      </c>
      <c r="F480" s="2"/>
    </row>
    <row r="481" spans="1:6" outlineLevel="1" collapsed="1">
      <c r="A481" s="14" t="s">
        <v>148</v>
      </c>
      <c r="B481" s="16" t="s">
        <v>287</v>
      </c>
      <c r="C481" s="102">
        <f>'№ 5ведомственная'!F335+'№ 5ведомственная'!F493</f>
        <v>15209.199999999999</v>
      </c>
      <c r="D481" s="102">
        <f>'№ 5ведомственная'!G335+'№ 5ведомственная'!G493</f>
        <v>13399.199999999999</v>
      </c>
      <c r="E481" s="103">
        <f t="shared" si="66"/>
        <v>88.099308313389272</v>
      </c>
      <c r="F481" s="2"/>
    </row>
    <row r="482" spans="1:6" ht="38.25" hidden="1" outlineLevel="2">
      <c r="A482" s="14" t="s">
        <v>148</v>
      </c>
      <c r="B482" s="16" t="s">
        <v>291</v>
      </c>
      <c r="C482" s="102">
        <f>C483</f>
        <v>4693.8999999999996</v>
      </c>
      <c r="D482" s="102">
        <f t="shared" ref="D482:D484" si="69">D483</f>
        <v>3392.9</v>
      </c>
      <c r="E482" s="100">
        <f t="shared" si="66"/>
        <v>72.283176036984173</v>
      </c>
      <c r="F482" s="2"/>
    </row>
    <row r="483" spans="1:6" ht="25.5" hidden="1" outlineLevel="3">
      <c r="A483" s="14" t="s">
        <v>148</v>
      </c>
      <c r="B483" s="16" t="s">
        <v>446</v>
      </c>
      <c r="C483" s="102">
        <f>C484</f>
        <v>4693.8999999999996</v>
      </c>
      <c r="D483" s="102">
        <f t="shared" si="69"/>
        <v>3392.9</v>
      </c>
      <c r="E483" s="100">
        <f t="shared" si="66"/>
        <v>72.283176036984173</v>
      </c>
      <c r="F483" s="2"/>
    </row>
    <row r="484" spans="1:6" ht="25.5" hidden="1" outlineLevel="4">
      <c r="A484" s="14" t="s">
        <v>148</v>
      </c>
      <c r="B484" s="16" t="s">
        <v>447</v>
      </c>
      <c r="C484" s="102">
        <f>C485</f>
        <v>4693.8999999999996</v>
      </c>
      <c r="D484" s="102">
        <f t="shared" si="69"/>
        <v>3392.9</v>
      </c>
      <c r="E484" s="100">
        <f t="shared" si="66"/>
        <v>72.283176036984173</v>
      </c>
      <c r="F484" s="2"/>
    </row>
    <row r="485" spans="1:6" ht="51" hidden="1" outlineLevel="5">
      <c r="A485" s="14" t="s">
        <v>148</v>
      </c>
      <c r="B485" s="16" t="s">
        <v>481</v>
      </c>
      <c r="C485" s="102">
        <f>C486+C487</f>
        <v>4693.8999999999996</v>
      </c>
      <c r="D485" s="102">
        <f>D486+D487</f>
        <v>3392.9</v>
      </c>
      <c r="E485" s="100">
        <f t="shared" si="66"/>
        <v>72.283176036984173</v>
      </c>
      <c r="F485" s="2"/>
    </row>
    <row r="486" spans="1:6" ht="25.5" hidden="1" outlineLevel="6">
      <c r="A486" s="14" t="s">
        <v>148</v>
      </c>
      <c r="B486" s="16" t="s">
        <v>306</v>
      </c>
      <c r="C486" s="102">
        <f>'№ 5ведомственная'!F498</f>
        <v>117.4</v>
      </c>
      <c r="D486" s="102">
        <f>'№ 5ведомственная'!G498</f>
        <v>73.900000000000006</v>
      </c>
      <c r="E486" s="100">
        <f t="shared" si="66"/>
        <v>62.947189097103916</v>
      </c>
      <c r="F486" s="2"/>
    </row>
    <row r="487" spans="1:6" hidden="1" outlineLevel="6">
      <c r="A487" s="14" t="s">
        <v>148</v>
      </c>
      <c r="B487" s="16" t="s">
        <v>317</v>
      </c>
      <c r="C487" s="102">
        <f>'№ 5ведомственная'!F499</f>
        <v>4576.5</v>
      </c>
      <c r="D487" s="102">
        <f>'№ 5ведомственная'!G499</f>
        <v>3319</v>
      </c>
      <c r="E487" s="100">
        <f t="shared" si="66"/>
        <v>72.52267016278816</v>
      </c>
      <c r="F487" s="2"/>
    </row>
    <row r="488" spans="1:6" ht="38.25" hidden="1" outlineLevel="2">
      <c r="A488" s="14" t="s">
        <v>148</v>
      </c>
      <c r="B488" s="16" t="s">
        <v>288</v>
      </c>
      <c r="C488" s="102">
        <f>C489</f>
        <v>3202.4</v>
      </c>
      <c r="D488" s="102">
        <f t="shared" ref="D488:D491" si="70">D489</f>
        <v>3202.3</v>
      </c>
      <c r="E488" s="100">
        <f t="shared" si="66"/>
        <v>99.99687734199351</v>
      </c>
      <c r="F488" s="2"/>
    </row>
    <row r="489" spans="1:6" ht="51" hidden="1" outlineLevel="3">
      <c r="A489" s="14" t="s">
        <v>148</v>
      </c>
      <c r="B489" s="16" t="s">
        <v>438</v>
      </c>
      <c r="C489" s="102">
        <f>C490</f>
        <v>3202.4</v>
      </c>
      <c r="D489" s="102">
        <f t="shared" si="70"/>
        <v>3202.3</v>
      </c>
      <c r="E489" s="100">
        <f t="shared" si="66"/>
        <v>99.99687734199351</v>
      </c>
      <c r="F489" s="2"/>
    </row>
    <row r="490" spans="1:6" ht="76.5" hidden="1" outlineLevel="4">
      <c r="A490" s="14" t="s">
        <v>148</v>
      </c>
      <c r="B490" s="16" t="s">
        <v>439</v>
      </c>
      <c r="C490" s="102">
        <f>C491</f>
        <v>3202.4</v>
      </c>
      <c r="D490" s="102">
        <f t="shared" si="70"/>
        <v>3202.3</v>
      </c>
      <c r="E490" s="100">
        <f t="shared" si="66"/>
        <v>99.99687734199351</v>
      </c>
      <c r="F490" s="2"/>
    </row>
    <row r="491" spans="1:6" ht="51" hidden="1" outlineLevel="5">
      <c r="A491" s="14" t="s">
        <v>148</v>
      </c>
      <c r="B491" s="16" t="s">
        <v>440</v>
      </c>
      <c r="C491" s="102">
        <f>C492</f>
        <v>3202.4</v>
      </c>
      <c r="D491" s="102">
        <f t="shared" si="70"/>
        <v>3202.3</v>
      </c>
      <c r="E491" s="100">
        <f t="shared" si="66"/>
        <v>99.99687734199351</v>
      </c>
      <c r="F491" s="2"/>
    </row>
    <row r="492" spans="1:6" ht="25.5" hidden="1" outlineLevel="6">
      <c r="A492" s="14" t="s">
        <v>148</v>
      </c>
      <c r="B492" s="16" t="s">
        <v>398</v>
      </c>
      <c r="C492" s="102">
        <f>'№ 5ведомственная'!F340</f>
        <v>3202.4</v>
      </c>
      <c r="D492" s="102">
        <f>'№ 5ведомственная'!G340</f>
        <v>3202.3</v>
      </c>
      <c r="E492" s="100">
        <f t="shared" si="66"/>
        <v>99.99687734199351</v>
      </c>
      <c r="F492" s="2"/>
    </row>
    <row r="493" spans="1:6" s="26" customFormat="1" collapsed="1">
      <c r="A493" s="18" t="s">
        <v>203</v>
      </c>
      <c r="B493" s="19" t="s">
        <v>259</v>
      </c>
      <c r="C493" s="101">
        <f>C495+C520+C494</f>
        <v>11796.699999999999</v>
      </c>
      <c r="D493" s="101">
        <f>D495+D520+D494</f>
        <v>6710.0000000000009</v>
      </c>
      <c r="E493" s="100">
        <f t="shared" si="66"/>
        <v>56.880313986114771</v>
      </c>
      <c r="F493" s="4"/>
    </row>
    <row r="494" spans="1:6" s="61" customFormat="1">
      <c r="A494" s="14">
        <v>1101</v>
      </c>
      <c r="B494" s="16" t="s">
        <v>618</v>
      </c>
      <c r="C494" s="102">
        <f>'№ 5ведомственная'!F589</f>
        <v>3058.4</v>
      </c>
      <c r="D494" s="102">
        <f>'№ 5ведомственная'!G589</f>
        <v>806.1</v>
      </c>
      <c r="E494" s="103">
        <f t="shared" si="66"/>
        <v>26.35691865027465</v>
      </c>
      <c r="F494" s="60"/>
    </row>
    <row r="495" spans="1:6" outlineLevel="1">
      <c r="A495" s="14" t="s">
        <v>234</v>
      </c>
      <c r="B495" s="16" t="s">
        <v>301</v>
      </c>
      <c r="C495" s="102">
        <f>'№ 5ведомственная'!F601</f>
        <v>6073.2999999999993</v>
      </c>
      <c r="D495" s="102">
        <f>'№ 5ведомственная'!G601</f>
        <v>4429.2000000000007</v>
      </c>
      <c r="E495" s="103">
        <f t="shared" si="66"/>
        <v>72.929050104556026</v>
      </c>
      <c r="F495" s="2"/>
    </row>
    <row r="496" spans="1:6" ht="38.25" hidden="1" outlineLevel="2">
      <c r="A496" s="14" t="s">
        <v>234</v>
      </c>
      <c r="B496" s="16" t="s">
        <v>302</v>
      </c>
      <c r="C496" s="102" t="e">
        <f>C497+C512</f>
        <v>#REF!</v>
      </c>
      <c r="D496" s="102" t="e">
        <f>D497+D512</f>
        <v>#REF!</v>
      </c>
      <c r="E496" s="103" t="e">
        <f t="shared" si="66"/>
        <v>#REF!</v>
      </c>
      <c r="F496" s="2"/>
    </row>
    <row r="497" spans="1:6" ht="25.5" hidden="1" outlineLevel="3">
      <c r="A497" s="14" t="s">
        <v>234</v>
      </c>
      <c r="B497" s="16" t="s">
        <v>512</v>
      </c>
      <c r="C497" s="102" t="e">
        <f>C498+C504+C509</f>
        <v>#REF!</v>
      </c>
      <c r="D497" s="102" t="e">
        <f>D498+D504+D509</f>
        <v>#REF!</v>
      </c>
      <c r="E497" s="103" t="e">
        <f t="shared" si="66"/>
        <v>#REF!</v>
      </c>
      <c r="F497" s="2"/>
    </row>
    <row r="498" spans="1:6" ht="63.75" hidden="1" outlineLevel="4">
      <c r="A498" s="14" t="s">
        <v>234</v>
      </c>
      <c r="B498" s="16" t="s">
        <v>513</v>
      </c>
      <c r="C498" s="102" t="e">
        <f>C499+C502</f>
        <v>#REF!</v>
      </c>
      <c r="D498" s="102" t="e">
        <f>D499+D502</f>
        <v>#REF!</v>
      </c>
      <c r="E498" s="103" t="e">
        <f t="shared" si="66"/>
        <v>#REF!</v>
      </c>
      <c r="F498" s="2"/>
    </row>
    <row r="499" spans="1:6" ht="89.25" hidden="1" outlineLevel="5">
      <c r="A499" s="14" t="s">
        <v>234</v>
      </c>
      <c r="B499" s="16" t="s">
        <v>514</v>
      </c>
      <c r="C499" s="102" t="e">
        <f>C500+C501</f>
        <v>#REF!</v>
      </c>
      <c r="D499" s="102" t="e">
        <f>D500+D501</f>
        <v>#REF!</v>
      </c>
      <c r="E499" s="103" t="e">
        <f t="shared" si="66"/>
        <v>#REF!</v>
      </c>
      <c r="F499" s="2"/>
    </row>
    <row r="500" spans="1:6" ht="51" hidden="1" outlineLevel="6">
      <c r="A500" s="14" t="s">
        <v>234</v>
      </c>
      <c r="B500" s="16" t="s">
        <v>305</v>
      </c>
      <c r="C500" s="102" t="e">
        <f>'№ 5ведомственная'!#REF!</f>
        <v>#REF!</v>
      </c>
      <c r="D500" s="102" t="e">
        <f>'№ 5ведомственная'!#REF!</f>
        <v>#REF!</v>
      </c>
      <c r="E500" s="103" t="e">
        <f t="shared" si="66"/>
        <v>#REF!</v>
      </c>
      <c r="F500" s="2"/>
    </row>
    <row r="501" spans="1:6" ht="25.5" hidden="1" outlineLevel="6">
      <c r="A501" s="14" t="s">
        <v>234</v>
      </c>
      <c r="B501" s="16" t="s">
        <v>306</v>
      </c>
      <c r="C501" s="102">
        <f>'№ 5ведомственная'!F606</f>
        <v>500</v>
      </c>
      <c r="D501" s="102">
        <f>'№ 5ведомственная'!G606</f>
        <v>429.3</v>
      </c>
      <c r="E501" s="103">
        <f t="shared" si="66"/>
        <v>85.86</v>
      </c>
      <c r="F501" s="2"/>
    </row>
    <row r="502" spans="1:6" ht="25.5" hidden="1" outlineLevel="5">
      <c r="A502" s="14" t="s">
        <v>234</v>
      </c>
      <c r="B502" s="16" t="s">
        <v>515</v>
      </c>
      <c r="C502" s="102" t="e">
        <f>C503</f>
        <v>#REF!</v>
      </c>
      <c r="D502" s="102" t="e">
        <f>D503</f>
        <v>#REF!</v>
      </c>
      <c r="E502" s="103" t="e">
        <f t="shared" si="66"/>
        <v>#REF!</v>
      </c>
      <c r="F502" s="2"/>
    </row>
    <row r="503" spans="1:6" ht="25.5" hidden="1" outlineLevel="6">
      <c r="A503" s="14" t="s">
        <v>234</v>
      </c>
      <c r="B503" s="16" t="s">
        <v>306</v>
      </c>
      <c r="C503" s="102" t="e">
        <f>'№ 5ведомственная'!#REF!</f>
        <v>#REF!</v>
      </c>
      <c r="D503" s="102" t="e">
        <f>'№ 5ведомственная'!#REF!</f>
        <v>#REF!</v>
      </c>
      <c r="E503" s="103" t="e">
        <f t="shared" si="66"/>
        <v>#REF!</v>
      </c>
      <c r="F503" s="2"/>
    </row>
    <row r="504" spans="1:6" ht="38.25" hidden="1" outlineLevel="4">
      <c r="A504" s="14" t="s">
        <v>234</v>
      </c>
      <c r="B504" s="16" t="s">
        <v>516</v>
      </c>
      <c r="C504" s="102" t="e">
        <f>C505</f>
        <v>#REF!</v>
      </c>
      <c r="D504" s="102" t="e">
        <f>D505</f>
        <v>#REF!</v>
      </c>
      <c r="E504" s="103" t="e">
        <f t="shared" si="66"/>
        <v>#REF!</v>
      </c>
      <c r="F504" s="2"/>
    </row>
    <row r="505" spans="1:6" ht="38.25" hidden="1" outlineLevel="5">
      <c r="A505" s="14" t="s">
        <v>234</v>
      </c>
      <c r="B505" s="16" t="s">
        <v>517</v>
      </c>
      <c r="C505" s="102" t="e">
        <f>C506+C507+C508</f>
        <v>#REF!</v>
      </c>
      <c r="D505" s="102" t="e">
        <f>D506+D507+D508</f>
        <v>#REF!</v>
      </c>
      <c r="E505" s="103" t="e">
        <f t="shared" si="66"/>
        <v>#REF!</v>
      </c>
      <c r="F505" s="2"/>
    </row>
    <row r="506" spans="1:6" ht="51" hidden="1" outlineLevel="6">
      <c r="A506" s="14" t="s">
        <v>234</v>
      </c>
      <c r="B506" s="16" t="s">
        <v>305</v>
      </c>
      <c r="C506" s="102" t="e">
        <f>'№ 5ведомственная'!#REF!</f>
        <v>#REF!</v>
      </c>
      <c r="D506" s="102" t="e">
        <f>'№ 5ведомственная'!#REF!</f>
        <v>#REF!</v>
      </c>
      <c r="E506" s="103" t="e">
        <f t="shared" si="66"/>
        <v>#REF!</v>
      </c>
      <c r="F506" s="2"/>
    </row>
    <row r="507" spans="1:6" ht="25.5" hidden="1" outlineLevel="6">
      <c r="A507" s="14" t="s">
        <v>234</v>
      </c>
      <c r="B507" s="16" t="s">
        <v>306</v>
      </c>
      <c r="C507" s="102">
        <f>'№ 5ведомственная'!F610</f>
        <v>700</v>
      </c>
      <c r="D507" s="102">
        <f>'№ 5ведомственная'!G610</f>
        <v>597</v>
      </c>
      <c r="E507" s="103">
        <f t="shared" si="66"/>
        <v>85.285714285714292</v>
      </c>
      <c r="F507" s="2"/>
    </row>
    <row r="508" spans="1:6" hidden="1" outlineLevel="6">
      <c r="A508" s="14" t="s">
        <v>234</v>
      </c>
      <c r="B508" s="16" t="s">
        <v>307</v>
      </c>
      <c r="C508" s="102" t="e">
        <f>'№ 5ведомственная'!#REF!</f>
        <v>#REF!</v>
      </c>
      <c r="D508" s="102" t="e">
        <f>'№ 5ведомственная'!#REF!</f>
        <v>#REF!</v>
      </c>
      <c r="E508" s="103" t="e">
        <f t="shared" si="66"/>
        <v>#REF!</v>
      </c>
      <c r="F508" s="2"/>
    </row>
    <row r="509" spans="1:6" ht="25.5" hidden="1" outlineLevel="4">
      <c r="A509" s="14" t="s">
        <v>234</v>
      </c>
      <c r="B509" s="16" t="s">
        <v>518</v>
      </c>
      <c r="C509" s="102" t="e">
        <f t="shared" ref="C509:D510" si="71">C510</f>
        <v>#REF!</v>
      </c>
      <c r="D509" s="102" t="e">
        <f t="shared" si="71"/>
        <v>#REF!</v>
      </c>
      <c r="E509" s="103" t="e">
        <f t="shared" si="66"/>
        <v>#REF!</v>
      </c>
      <c r="F509" s="2"/>
    </row>
    <row r="510" spans="1:6" hidden="1" outlineLevel="5">
      <c r="A510" s="14" t="s">
        <v>234</v>
      </c>
      <c r="B510" s="16" t="s">
        <v>519</v>
      </c>
      <c r="C510" s="102" t="e">
        <f t="shared" si="71"/>
        <v>#REF!</v>
      </c>
      <c r="D510" s="102" t="e">
        <f t="shared" si="71"/>
        <v>#REF!</v>
      </c>
      <c r="E510" s="103" t="e">
        <f t="shared" si="66"/>
        <v>#REF!</v>
      </c>
      <c r="F510" s="2"/>
    </row>
    <row r="511" spans="1:6" ht="25.5" hidden="1" outlineLevel="6">
      <c r="A511" s="14" t="s">
        <v>234</v>
      </c>
      <c r="B511" s="16" t="s">
        <v>306</v>
      </c>
      <c r="C511" s="102" t="e">
        <f>'№ 5ведомственная'!#REF!</f>
        <v>#REF!</v>
      </c>
      <c r="D511" s="102" t="e">
        <f>'№ 5ведомственная'!#REF!</f>
        <v>#REF!</v>
      </c>
      <c r="E511" s="103" t="e">
        <f t="shared" si="66"/>
        <v>#REF!</v>
      </c>
      <c r="F511" s="2"/>
    </row>
    <row r="512" spans="1:6" ht="25.5" hidden="1" outlineLevel="3">
      <c r="A512" s="14" t="s">
        <v>234</v>
      </c>
      <c r="B512" s="16" t="s">
        <v>520</v>
      </c>
      <c r="C512" s="102" t="e">
        <f>C513</f>
        <v>#REF!</v>
      </c>
      <c r="D512" s="102" t="e">
        <f>D513</f>
        <v>#REF!</v>
      </c>
      <c r="E512" s="103" t="e">
        <f t="shared" si="66"/>
        <v>#REF!</v>
      </c>
      <c r="F512" s="2"/>
    </row>
    <row r="513" spans="1:6" ht="25.5" hidden="1" outlineLevel="4">
      <c r="A513" s="14" t="s">
        <v>234</v>
      </c>
      <c r="B513" s="16" t="s">
        <v>521</v>
      </c>
      <c r="C513" s="102" t="e">
        <f>C514+C518</f>
        <v>#REF!</v>
      </c>
      <c r="D513" s="102" t="e">
        <f>D514+D518</f>
        <v>#REF!</v>
      </c>
      <c r="E513" s="103" t="e">
        <f t="shared" si="66"/>
        <v>#REF!</v>
      </c>
      <c r="F513" s="2"/>
    </row>
    <row r="514" spans="1:6" ht="25.5" hidden="1" outlineLevel="5">
      <c r="A514" s="14" t="s">
        <v>234</v>
      </c>
      <c r="B514" s="16" t="s">
        <v>522</v>
      </c>
      <c r="C514" s="102" t="e">
        <f>C515+C516+C517</f>
        <v>#REF!</v>
      </c>
      <c r="D514" s="102" t="e">
        <f>D515+D516+D517</f>
        <v>#REF!</v>
      </c>
      <c r="E514" s="103" t="e">
        <f t="shared" si="66"/>
        <v>#REF!</v>
      </c>
      <c r="F514" s="2"/>
    </row>
    <row r="515" spans="1:6" ht="51" hidden="1" outlineLevel="6">
      <c r="A515" s="14" t="s">
        <v>234</v>
      </c>
      <c r="B515" s="16" t="s">
        <v>305</v>
      </c>
      <c r="C515" s="102">
        <f>'№ 5ведомственная'!F621</f>
        <v>1481.7</v>
      </c>
      <c r="D515" s="102">
        <f>'№ 5ведомственная'!G621</f>
        <v>1051.7</v>
      </c>
      <c r="E515" s="103">
        <f t="shared" si="66"/>
        <v>70.97928055611797</v>
      </c>
      <c r="F515" s="2"/>
    </row>
    <row r="516" spans="1:6" ht="25.5" hidden="1" outlineLevel="6">
      <c r="A516" s="14" t="s">
        <v>234</v>
      </c>
      <c r="B516" s="16" t="s">
        <v>306</v>
      </c>
      <c r="C516" s="102">
        <f>'№ 5ведомственная'!F622</f>
        <v>1143</v>
      </c>
      <c r="D516" s="102">
        <f>'№ 5ведомственная'!G622</f>
        <v>594.1</v>
      </c>
      <c r="E516" s="103">
        <f t="shared" si="66"/>
        <v>51.977252843394574</v>
      </c>
      <c r="F516" s="2"/>
    </row>
    <row r="517" spans="1:6" hidden="1" outlineLevel="6">
      <c r="A517" s="14" t="s">
        <v>234</v>
      </c>
      <c r="B517" s="16" t="s">
        <v>307</v>
      </c>
      <c r="C517" s="102" t="e">
        <f>'№ 5ведомственная'!#REF!</f>
        <v>#REF!</v>
      </c>
      <c r="D517" s="102" t="e">
        <f>'№ 5ведомственная'!#REF!</f>
        <v>#REF!</v>
      </c>
      <c r="E517" s="103" t="e">
        <f t="shared" si="66"/>
        <v>#REF!</v>
      </c>
      <c r="F517" s="2"/>
    </row>
    <row r="518" spans="1:6" hidden="1" outlineLevel="5">
      <c r="A518" s="14" t="s">
        <v>234</v>
      </c>
      <c r="B518" s="16" t="s">
        <v>544</v>
      </c>
      <c r="C518" s="102">
        <f>C519</f>
        <v>0</v>
      </c>
      <c r="D518" s="102">
        <f>D519</f>
        <v>0</v>
      </c>
      <c r="E518" s="103" t="e">
        <f t="shared" si="66"/>
        <v>#DIV/0!</v>
      </c>
      <c r="F518" s="2"/>
    </row>
    <row r="519" spans="1:6" ht="25.5" hidden="1" outlineLevel="6">
      <c r="A519" s="14" t="s">
        <v>234</v>
      </c>
      <c r="B519" s="16" t="s">
        <v>306</v>
      </c>
      <c r="C519" s="102"/>
      <c r="D519" s="102"/>
      <c r="E519" s="103" t="e">
        <f t="shared" si="66"/>
        <v>#DIV/0!</v>
      </c>
      <c r="F519" s="2"/>
    </row>
    <row r="520" spans="1:6" outlineLevel="1" collapsed="1">
      <c r="A520" s="14" t="s">
        <v>204</v>
      </c>
      <c r="B520" s="16" t="s">
        <v>297</v>
      </c>
      <c r="C520" s="102">
        <f>'№ 5ведомственная'!F501</f>
        <v>2665</v>
      </c>
      <c r="D520" s="102">
        <f>'№ 5ведомственная'!G501</f>
        <v>1474.7</v>
      </c>
      <c r="E520" s="103">
        <f t="shared" si="66"/>
        <v>55.33583489681051</v>
      </c>
      <c r="F520" s="2"/>
    </row>
    <row r="521" spans="1:6" ht="38.25" hidden="1" outlineLevel="2">
      <c r="A521" s="14" t="s">
        <v>204</v>
      </c>
      <c r="B521" s="16" t="s">
        <v>291</v>
      </c>
      <c r="C521" s="102">
        <f>C522</f>
        <v>2440</v>
      </c>
      <c r="D521" s="102">
        <f t="shared" ref="D521:D524" si="72">D522</f>
        <v>1249.7</v>
      </c>
      <c r="E521" s="100">
        <f t="shared" si="66"/>
        <v>51.217213114754102</v>
      </c>
      <c r="F521" s="2"/>
    </row>
    <row r="522" spans="1:6" ht="25.5" hidden="1" outlineLevel="3">
      <c r="A522" s="14" t="s">
        <v>204</v>
      </c>
      <c r="B522" s="16" t="s">
        <v>467</v>
      </c>
      <c r="C522" s="102">
        <f>C523</f>
        <v>2440</v>
      </c>
      <c r="D522" s="102">
        <f t="shared" si="72"/>
        <v>1249.7</v>
      </c>
      <c r="E522" s="100">
        <f t="shared" si="66"/>
        <v>51.217213114754102</v>
      </c>
      <c r="F522" s="2"/>
    </row>
    <row r="523" spans="1:6" ht="25.5" hidden="1" outlineLevel="4">
      <c r="A523" s="14" t="s">
        <v>204</v>
      </c>
      <c r="B523" s="16" t="s">
        <v>468</v>
      </c>
      <c r="C523" s="102">
        <f>C524</f>
        <v>2440</v>
      </c>
      <c r="D523" s="102">
        <f t="shared" si="72"/>
        <v>1249.7</v>
      </c>
      <c r="E523" s="100">
        <f t="shared" si="66"/>
        <v>51.217213114754102</v>
      </c>
      <c r="F523" s="2"/>
    </row>
    <row r="524" spans="1:6" ht="38.25" hidden="1" outlineLevel="5">
      <c r="A524" s="14" t="s">
        <v>204</v>
      </c>
      <c r="B524" s="16" t="s">
        <v>482</v>
      </c>
      <c r="C524" s="102">
        <f>C525</f>
        <v>2440</v>
      </c>
      <c r="D524" s="102">
        <f t="shared" si="72"/>
        <v>1249.7</v>
      </c>
      <c r="E524" s="100">
        <f t="shared" si="66"/>
        <v>51.217213114754102</v>
      </c>
      <c r="F524" s="2"/>
    </row>
    <row r="525" spans="1:6" ht="25.5" hidden="1" outlineLevel="6">
      <c r="A525" s="14" t="s">
        <v>204</v>
      </c>
      <c r="B525" s="16" t="s">
        <v>332</v>
      </c>
      <c r="C525" s="102">
        <f>'№ 5ведомственная'!F506</f>
        <v>2440</v>
      </c>
      <c r="D525" s="102">
        <f>'№ 5ведомственная'!G506</f>
        <v>1249.7</v>
      </c>
      <c r="E525" s="100">
        <f t="shared" si="66"/>
        <v>51.217213114754102</v>
      </c>
      <c r="F525" s="2"/>
    </row>
    <row r="526" spans="1:6" s="26" customFormat="1" collapsed="1">
      <c r="A526" s="18" t="s">
        <v>153</v>
      </c>
      <c r="B526" s="19" t="s">
        <v>257</v>
      </c>
      <c r="C526" s="101">
        <f t="shared" ref="C526:C531" si="73">C527</f>
        <v>2361.5</v>
      </c>
      <c r="D526" s="101">
        <f t="shared" ref="D526:E531" si="74">D527</f>
        <v>1774.4</v>
      </c>
      <c r="E526" s="100">
        <f t="shared" si="66"/>
        <v>75.138683040440398</v>
      </c>
      <c r="F526" s="4"/>
    </row>
    <row r="527" spans="1:6" outlineLevel="1">
      <c r="A527" s="14" t="s">
        <v>154</v>
      </c>
      <c r="B527" s="16" t="s">
        <v>289</v>
      </c>
      <c r="C527" s="102">
        <f>'№ 5ведомственная'!F354</f>
        <v>2361.5</v>
      </c>
      <c r="D527" s="102">
        <f>'№ 5ведомственная'!G354</f>
        <v>1774.4</v>
      </c>
      <c r="E527" s="103">
        <f t="shared" si="66"/>
        <v>75.138683040440398</v>
      </c>
      <c r="F527" s="2"/>
    </row>
    <row r="528" spans="1:6" ht="51" hidden="1" outlineLevel="2">
      <c r="A528" s="14" t="s">
        <v>154</v>
      </c>
      <c r="B528" s="16" t="s">
        <v>263</v>
      </c>
      <c r="C528" s="8">
        <f t="shared" si="73"/>
        <v>1235.5999999999999</v>
      </c>
      <c r="D528" s="8">
        <f t="shared" si="74"/>
        <v>898.7</v>
      </c>
      <c r="E528" s="8">
        <f t="shared" si="74"/>
        <v>72.733894464227916</v>
      </c>
      <c r="F528" s="2"/>
    </row>
    <row r="529" spans="1:6" ht="25.5" hidden="1" outlineLevel="3">
      <c r="A529" s="14" t="s">
        <v>154</v>
      </c>
      <c r="B529" s="16" t="s">
        <v>441</v>
      </c>
      <c r="C529" s="8">
        <f t="shared" si="73"/>
        <v>1235.5999999999999</v>
      </c>
      <c r="D529" s="8">
        <f t="shared" si="74"/>
        <v>898.7</v>
      </c>
      <c r="E529" s="8">
        <f t="shared" si="74"/>
        <v>72.733894464227916</v>
      </c>
      <c r="F529" s="2"/>
    </row>
    <row r="530" spans="1:6" hidden="1" outlineLevel="4">
      <c r="A530" s="14" t="s">
        <v>154</v>
      </c>
      <c r="B530" s="16" t="s">
        <v>536</v>
      </c>
      <c r="C530" s="8">
        <f t="shared" si="73"/>
        <v>1235.5999999999999</v>
      </c>
      <c r="D530" s="8">
        <f t="shared" si="74"/>
        <v>898.7</v>
      </c>
      <c r="E530" s="8">
        <f t="shared" si="74"/>
        <v>72.733894464227916</v>
      </c>
      <c r="F530" s="2"/>
    </row>
    <row r="531" spans="1:6" hidden="1" outlineLevel="5">
      <c r="A531" s="14" t="s">
        <v>154</v>
      </c>
      <c r="B531" s="16" t="s">
        <v>442</v>
      </c>
      <c r="C531" s="8">
        <f t="shared" si="73"/>
        <v>1235.5999999999999</v>
      </c>
      <c r="D531" s="8">
        <f t="shared" si="74"/>
        <v>898.7</v>
      </c>
      <c r="E531" s="8">
        <f t="shared" si="74"/>
        <v>72.733894464227916</v>
      </c>
      <c r="F531" s="2"/>
    </row>
    <row r="532" spans="1:6" ht="25.5" hidden="1" outlineLevel="6">
      <c r="A532" s="14" t="s">
        <v>154</v>
      </c>
      <c r="B532" s="16" t="s">
        <v>332</v>
      </c>
      <c r="C532" s="8">
        <f>'№ 5ведомственная'!F361</f>
        <v>1235.5999999999999</v>
      </c>
      <c r="D532" s="8">
        <f>'№ 5ведомственная'!G361</f>
        <v>898.7</v>
      </c>
      <c r="E532" s="8">
        <f>'№ 5ведомственная'!H361</f>
        <v>72.733894464227916</v>
      </c>
      <c r="F532" s="2"/>
    </row>
    <row r="533" spans="1:6" hidden="1" outlineLevel="2">
      <c r="A533" s="35" t="s">
        <v>9</v>
      </c>
      <c r="B533" s="36" t="s">
        <v>261</v>
      </c>
      <c r="C533" s="37">
        <f>C534</f>
        <v>0</v>
      </c>
      <c r="D533" s="37">
        <f t="shared" ref="D533:E535" si="75">D534</f>
        <v>0</v>
      </c>
      <c r="E533" s="37">
        <f t="shared" si="75"/>
        <v>0</v>
      </c>
      <c r="F533" s="2"/>
    </row>
    <row r="534" spans="1:6" ht="25.5" hidden="1" outlineLevel="3">
      <c r="A534" s="35" t="s">
        <v>9</v>
      </c>
      <c r="B534" s="36" t="s">
        <v>308</v>
      </c>
      <c r="C534" s="37">
        <f>C535</f>
        <v>0</v>
      </c>
      <c r="D534" s="37">
        <f t="shared" si="75"/>
        <v>0</v>
      </c>
      <c r="E534" s="37">
        <f t="shared" si="75"/>
        <v>0</v>
      </c>
      <c r="F534" s="2"/>
    </row>
    <row r="535" spans="1:6" ht="25.5" hidden="1" outlineLevel="5">
      <c r="A535" s="35" t="s">
        <v>9</v>
      </c>
      <c r="B535" s="36" t="s">
        <v>309</v>
      </c>
      <c r="C535" s="37">
        <f>C536</f>
        <v>0</v>
      </c>
      <c r="D535" s="37">
        <f t="shared" si="75"/>
        <v>0</v>
      </c>
      <c r="E535" s="37">
        <f t="shared" si="75"/>
        <v>0</v>
      </c>
      <c r="F535" s="2"/>
    </row>
    <row r="536" spans="1:6" hidden="1" outlineLevel="6">
      <c r="A536" s="35" t="s">
        <v>9</v>
      </c>
      <c r="B536" s="36" t="s">
        <v>310</v>
      </c>
      <c r="C536" s="37"/>
      <c r="D536" s="37"/>
      <c r="E536" s="37"/>
      <c r="F536" s="2"/>
    </row>
    <row r="537" spans="1:6" ht="12.75" customHeight="1" collapsed="1">
      <c r="B537" s="33"/>
      <c r="C537" s="9"/>
      <c r="D537" s="9"/>
      <c r="E537" s="12" t="s">
        <v>747</v>
      </c>
      <c r="F537" s="2"/>
    </row>
    <row r="538" spans="1:6" ht="12.75" customHeight="1">
      <c r="A538" s="23"/>
      <c r="B538" s="23"/>
      <c r="C538" s="5"/>
      <c r="D538" s="5"/>
      <c r="E538" s="5"/>
      <c r="F538" s="2"/>
    </row>
    <row r="539" spans="1:6" ht="15.2" customHeight="1">
      <c r="B539" s="115"/>
      <c r="C539" s="116"/>
      <c r="D539" s="116"/>
      <c r="E539" s="116"/>
      <c r="F539" s="2"/>
    </row>
  </sheetData>
  <mergeCells count="12">
    <mergeCell ref="B4:E4"/>
    <mergeCell ref="B5:E5"/>
    <mergeCell ref="B6:E6"/>
    <mergeCell ref="B7:E7"/>
    <mergeCell ref="A13:E14"/>
    <mergeCell ref="A16:A17"/>
    <mergeCell ref="B15:E15"/>
    <mergeCell ref="B539:E539"/>
    <mergeCell ref="B16:B18"/>
    <mergeCell ref="C16:C18"/>
    <mergeCell ref="D16:D18"/>
    <mergeCell ref="E16:E18"/>
  </mergeCells>
  <pageMargins left="0.78749999999999998" right="0.59027779999999996" top="0.59027779999999996" bottom="0.59027779999999996" header="0.39374999999999999" footer="0.51180550000000002"/>
  <pageSetup paperSize="9" scale="90" fitToHeight="0" orientation="portrait" r:id="rId1"/>
</worksheet>
</file>

<file path=xl/worksheets/sheet2.xml><?xml version="1.0" encoding="utf-8"?>
<worksheet xmlns="http://schemas.openxmlformats.org/spreadsheetml/2006/main" xmlns:r="http://schemas.openxmlformats.org/officeDocument/2006/relationships">
  <sheetPr codeName="Лист3">
    <pageSetUpPr fitToPage="1"/>
  </sheetPr>
  <dimension ref="A1:K642"/>
  <sheetViews>
    <sheetView showGridLines="0" zoomScale="110" zoomScaleNormal="110" zoomScaleSheetLayoutView="100" workbookViewId="0">
      <selection activeCell="E10" sqref="E10"/>
    </sheetView>
  </sheetViews>
  <sheetFormatPr defaultColWidth="9.140625" defaultRowHeight="15" outlineLevelRow="7"/>
  <cols>
    <col min="1" max="1" width="7.7109375" style="50" customWidth="1"/>
    <col min="2" max="2" width="7.7109375" style="51" customWidth="1"/>
    <col min="3" max="3" width="10.7109375" style="51" customWidth="1"/>
    <col min="4" max="4" width="7.7109375" style="50" customWidth="1"/>
    <col min="5" max="5" width="49" style="50" customWidth="1"/>
    <col min="6" max="8" width="11.7109375" style="62" customWidth="1"/>
    <col min="9" max="9" width="9.140625" style="59"/>
    <col min="10" max="16384" width="9.140625" style="1"/>
  </cols>
  <sheetData>
    <row r="1" spans="1:9">
      <c r="E1" s="97"/>
      <c r="F1" s="98"/>
      <c r="G1" s="86"/>
      <c r="H1" s="86" t="s">
        <v>800</v>
      </c>
    </row>
    <row r="2" spans="1:9">
      <c r="E2" s="97"/>
      <c r="F2" s="98"/>
      <c r="G2" s="86"/>
      <c r="H2" s="86" t="s">
        <v>801</v>
      </c>
    </row>
    <row r="3" spans="1:9">
      <c r="E3" s="93"/>
      <c r="F3" s="98"/>
      <c r="G3" s="86"/>
      <c r="H3" s="86" t="s">
        <v>802</v>
      </c>
    </row>
    <row r="4" spans="1:9">
      <c r="E4" s="121" t="s">
        <v>807</v>
      </c>
      <c r="F4" s="121"/>
      <c r="G4" s="121"/>
      <c r="H4" s="121"/>
    </row>
    <row r="5" spans="1:9">
      <c r="E5" s="121" t="s">
        <v>803</v>
      </c>
      <c r="F5" s="122"/>
      <c r="G5" s="122"/>
      <c r="H5" s="122"/>
    </row>
    <row r="6" spans="1:9" s="11" customFormat="1">
      <c r="A6" s="52"/>
      <c r="B6" s="53"/>
      <c r="C6" s="53"/>
      <c r="D6" s="52"/>
      <c r="E6" s="121" t="s">
        <v>805</v>
      </c>
      <c r="F6" s="122"/>
      <c r="G6" s="122"/>
      <c r="H6" s="122"/>
      <c r="I6" s="64"/>
    </row>
    <row r="7" spans="1:9" s="11" customFormat="1" ht="15" customHeight="1">
      <c r="A7" s="52"/>
      <c r="B7" s="53"/>
      <c r="C7" s="53"/>
      <c r="D7" s="52"/>
      <c r="E7" s="121" t="s">
        <v>806</v>
      </c>
      <c r="F7" s="122"/>
      <c r="G7" s="122"/>
      <c r="H7" s="122"/>
      <c r="I7" s="64"/>
    </row>
    <row r="8" spans="1:9" s="11" customFormat="1">
      <c r="A8" s="52"/>
      <c r="B8" s="53"/>
      <c r="C8" s="53"/>
      <c r="D8" s="52"/>
      <c r="E8" s="52"/>
      <c r="F8" s="129"/>
      <c r="G8" s="129"/>
      <c r="H8" s="129"/>
      <c r="I8" s="64"/>
    </row>
    <row r="9" spans="1:9" s="11" customFormat="1">
      <c r="A9" s="52"/>
      <c r="B9" s="53"/>
      <c r="C9" s="53"/>
      <c r="D9" s="52"/>
      <c r="E9" s="52"/>
      <c r="F9" s="129"/>
      <c r="G9" s="129"/>
      <c r="H9" s="129"/>
      <c r="I9" s="64"/>
    </row>
    <row r="10" spans="1:9" s="11" customFormat="1">
      <c r="A10" s="52"/>
      <c r="B10" s="53"/>
      <c r="C10" s="53"/>
      <c r="D10" s="52"/>
      <c r="E10" s="52"/>
      <c r="F10" s="129"/>
      <c r="G10" s="129"/>
      <c r="H10" s="129"/>
      <c r="I10" s="64"/>
    </row>
    <row r="11" spans="1:9" s="11" customFormat="1">
      <c r="A11" s="52"/>
      <c r="B11" s="53"/>
      <c r="C11" s="53"/>
      <c r="D11" s="52"/>
      <c r="E11" s="52"/>
      <c r="F11" s="129"/>
      <c r="G11" s="129"/>
      <c r="H11" s="129"/>
      <c r="I11" s="64"/>
    </row>
    <row r="12" spans="1:9" s="11" customFormat="1">
      <c r="A12" s="52"/>
      <c r="B12" s="53"/>
      <c r="C12" s="53"/>
      <c r="D12" s="52"/>
      <c r="E12" s="22"/>
      <c r="F12" s="23"/>
      <c r="G12" s="5"/>
      <c r="H12" s="5"/>
      <c r="I12" s="64"/>
    </row>
    <row r="13" spans="1:9" s="11" customFormat="1" ht="102" customHeight="1">
      <c r="A13" s="125" t="s">
        <v>777</v>
      </c>
      <c r="B13" s="125"/>
      <c r="C13" s="125"/>
      <c r="D13" s="125"/>
      <c r="E13" s="125"/>
      <c r="F13" s="125"/>
      <c r="G13" s="125"/>
      <c r="H13" s="125"/>
      <c r="I13" s="64"/>
    </row>
    <row r="14" spans="1:9" ht="15.75" customHeight="1">
      <c r="E14" s="123"/>
      <c r="F14" s="124"/>
      <c r="G14" s="124"/>
      <c r="H14" s="124"/>
    </row>
    <row r="15" spans="1:9" ht="12" customHeight="1">
      <c r="A15" s="117" t="s">
        <v>524</v>
      </c>
      <c r="B15" s="128" t="s">
        <v>525</v>
      </c>
      <c r="C15" s="128" t="s">
        <v>526</v>
      </c>
      <c r="D15" s="117" t="s">
        <v>527</v>
      </c>
      <c r="E15" s="117" t="s">
        <v>528</v>
      </c>
      <c r="F15" s="117" t="s">
        <v>778</v>
      </c>
      <c r="G15" s="117" t="s">
        <v>779</v>
      </c>
      <c r="H15" s="120" t="s">
        <v>780</v>
      </c>
    </row>
    <row r="16" spans="1:9" ht="33" customHeight="1">
      <c r="A16" s="117"/>
      <c r="B16" s="128"/>
      <c r="C16" s="128"/>
      <c r="D16" s="117"/>
      <c r="E16" s="117"/>
      <c r="F16" s="119"/>
      <c r="G16" s="119"/>
      <c r="H16" s="119"/>
    </row>
    <row r="17" spans="1:10" ht="27.75" customHeight="1">
      <c r="A17" s="118"/>
      <c r="B17" s="118"/>
      <c r="C17" s="118"/>
      <c r="D17" s="118"/>
      <c r="E17" s="118"/>
      <c r="F17" s="119"/>
      <c r="G17" s="119"/>
      <c r="H17" s="119"/>
    </row>
    <row r="18" spans="1:10" ht="15" customHeight="1">
      <c r="A18" s="88">
        <v>1</v>
      </c>
      <c r="B18" s="89">
        <v>2</v>
      </c>
      <c r="C18" s="89">
        <v>3</v>
      </c>
      <c r="D18" s="89">
        <v>4</v>
      </c>
      <c r="E18" s="89">
        <v>5</v>
      </c>
      <c r="F18" s="89">
        <v>6</v>
      </c>
      <c r="G18" s="89">
        <v>7</v>
      </c>
      <c r="H18" s="88">
        <v>8</v>
      </c>
    </row>
    <row r="19" spans="1:10" s="3" customFormat="1" ht="16.5" customHeight="1">
      <c r="A19" s="24"/>
      <c r="B19" s="43"/>
      <c r="C19" s="43"/>
      <c r="D19" s="24"/>
      <c r="E19" s="25" t="s">
        <v>523</v>
      </c>
      <c r="F19" s="6">
        <f>F20+F28+F367+F512+F631</f>
        <v>834346.3</v>
      </c>
      <c r="G19" s="6">
        <f>G20+G28+G367+G512+G631</f>
        <v>523709.49999999994</v>
      </c>
      <c r="H19" s="95">
        <f>G19/F19*100</f>
        <v>62.768840707988986</v>
      </c>
      <c r="I19" s="65"/>
      <c r="J19" s="55"/>
    </row>
    <row r="20" spans="1:10" s="3" customFormat="1" ht="25.5">
      <c r="A20" s="18" t="s">
        <v>0</v>
      </c>
      <c r="B20" s="42"/>
      <c r="C20" s="42"/>
      <c r="D20" s="18"/>
      <c r="E20" s="19" t="s">
        <v>246</v>
      </c>
      <c r="F20" s="7">
        <f>F21</f>
        <v>11035.699999999999</v>
      </c>
      <c r="G20" s="7">
        <f>G21</f>
        <v>7258.0999999999995</v>
      </c>
      <c r="H20" s="95">
        <f t="shared" ref="H20:H83" si="0">G20/F20*100</f>
        <v>65.76927607673278</v>
      </c>
      <c r="I20" s="66"/>
    </row>
    <row r="21" spans="1:10" outlineLevel="1">
      <c r="A21" s="14" t="s">
        <v>0</v>
      </c>
      <c r="B21" s="15" t="s">
        <v>1</v>
      </c>
      <c r="C21" s="15"/>
      <c r="D21" s="14"/>
      <c r="E21" s="16" t="s">
        <v>251</v>
      </c>
      <c r="F21" s="8">
        <f>F22</f>
        <v>11035.699999999999</v>
      </c>
      <c r="G21" s="8">
        <f t="shared" ref="G21:G23" si="1">G22</f>
        <v>7258.0999999999995</v>
      </c>
      <c r="H21" s="96">
        <f t="shared" si="0"/>
        <v>65.76927607673278</v>
      </c>
      <c r="J21" s="10"/>
    </row>
    <row r="22" spans="1:10" ht="38.25" outlineLevel="2">
      <c r="A22" s="14" t="s">
        <v>0</v>
      </c>
      <c r="B22" s="15" t="s">
        <v>2</v>
      </c>
      <c r="C22" s="15"/>
      <c r="D22" s="14"/>
      <c r="E22" s="16" t="s">
        <v>260</v>
      </c>
      <c r="F22" s="8">
        <f>F23</f>
        <v>11035.699999999999</v>
      </c>
      <c r="G22" s="8">
        <f t="shared" si="1"/>
        <v>7258.0999999999995</v>
      </c>
      <c r="H22" s="96">
        <f t="shared" si="0"/>
        <v>65.76927607673278</v>
      </c>
    </row>
    <row r="23" spans="1:10" outlineLevel="3">
      <c r="A23" s="14" t="s">
        <v>0</v>
      </c>
      <c r="B23" s="15" t="s">
        <v>2</v>
      </c>
      <c r="C23" s="15" t="s">
        <v>3</v>
      </c>
      <c r="D23" s="14"/>
      <c r="E23" s="16" t="s">
        <v>261</v>
      </c>
      <c r="F23" s="8">
        <f>F24</f>
        <v>11035.699999999999</v>
      </c>
      <c r="G23" s="8">
        <f t="shared" si="1"/>
        <v>7258.0999999999995</v>
      </c>
      <c r="H23" s="96">
        <f t="shared" si="0"/>
        <v>65.76927607673278</v>
      </c>
    </row>
    <row r="24" spans="1:10" ht="38.25" outlineLevel="4">
      <c r="A24" s="14" t="s">
        <v>0</v>
      </c>
      <c r="B24" s="15" t="s">
        <v>2</v>
      </c>
      <c r="C24" s="15" t="s">
        <v>4</v>
      </c>
      <c r="D24" s="14"/>
      <c r="E24" s="16" t="s">
        <v>303</v>
      </c>
      <c r="F24" s="8">
        <f>F25</f>
        <v>11035.699999999999</v>
      </c>
      <c r="G24" s="8">
        <f>G25</f>
        <v>7258.0999999999995</v>
      </c>
      <c r="H24" s="96">
        <f t="shared" si="0"/>
        <v>65.76927607673278</v>
      </c>
    </row>
    <row r="25" spans="1:10" ht="25.5" outlineLevel="6">
      <c r="A25" s="14" t="s">
        <v>0</v>
      </c>
      <c r="B25" s="15" t="s">
        <v>2</v>
      </c>
      <c r="C25" s="15" t="s">
        <v>5</v>
      </c>
      <c r="D25" s="14"/>
      <c r="E25" s="16" t="s">
        <v>304</v>
      </c>
      <c r="F25" s="8">
        <f>F26+F27</f>
        <v>11035.699999999999</v>
      </c>
      <c r="G25" s="8">
        <f>G26+G27</f>
        <v>7258.0999999999995</v>
      </c>
      <c r="H25" s="96">
        <f t="shared" si="0"/>
        <v>65.76927607673278</v>
      </c>
    </row>
    <row r="26" spans="1:10" ht="63.75" outlineLevel="7">
      <c r="A26" s="14" t="s">
        <v>0</v>
      </c>
      <c r="B26" s="15" t="s">
        <v>2</v>
      </c>
      <c r="C26" s="15" t="s">
        <v>5</v>
      </c>
      <c r="D26" s="14" t="s">
        <v>6</v>
      </c>
      <c r="E26" s="16" t="s">
        <v>305</v>
      </c>
      <c r="F26" s="8">
        <v>10169.9</v>
      </c>
      <c r="G26" s="8">
        <v>6722.7</v>
      </c>
      <c r="H26" s="96">
        <f t="shared" si="0"/>
        <v>66.103894826891121</v>
      </c>
    </row>
    <row r="27" spans="1:10" ht="25.5" outlineLevel="7">
      <c r="A27" s="14" t="s">
        <v>0</v>
      </c>
      <c r="B27" s="15" t="s">
        <v>2</v>
      </c>
      <c r="C27" s="15" t="s">
        <v>5</v>
      </c>
      <c r="D27" s="14" t="s">
        <v>7</v>
      </c>
      <c r="E27" s="16" t="s">
        <v>306</v>
      </c>
      <c r="F27" s="8">
        <v>865.8</v>
      </c>
      <c r="G27" s="8">
        <v>535.4</v>
      </c>
      <c r="H27" s="96">
        <f t="shared" si="0"/>
        <v>61.838761838761833</v>
      </c>
    </row>
    <row r="28" spans="1:10" s="3" customFormat="1">
      <c r="A28" s="18" t="s">
        <v>11</v>
      </c>
      <c r="B28" s="42"/>
      <c r="C28" s="42"/>
      <c r="D28" s="18"/>
      <c r="E28" s="19" t="s">
        <v>247</v>
      </c>
      <c r="F28" s="7">
        <f>F29+F98+F147+F205+F317+F354+F306</f>
        <v>318310.19999999995</v>
      </c>
      <c r="G28" s="7">
        <f>G29+G98+G147+G205+G317+G354+G306</f>
        <v>168272</v>
      </c>
      <c r="H28" s="95">
        <f t="shared" si="0"/>
        <v>52.864155782629652</v>
      </c>
      <c r="I28" s="66"/>
    </row>
    <row r="29" spans="1:10" outlineLevel="1">
      <c r="A29" s="14" t="s">
        <v>11</v>
      </c>
      <c r="B29" s="15" t="s">
        <v>1</v>
      </c>
      <c r="C29" s="15"/>
      <c r="D29" s="14"/>
      <c r="E29" s="16" t="s">
        <v>251</v>
      </c>
      <c r="F29" s="8">
        <f>F30+F36+F49+F61+F66+F55</f>
        <v>62065.5</v>
      </c>
      <c r="G29" s="8">
        <f t="shared" ref="G29" si="2">G30+G36+G49+G61+G66+G55</f>
        <v>43410.9</v>
      </c>
      <c r="H29" s="96">
        <f t="shared" si="0"/>
        <v>69.943688522609179</v>
      </c>
    </row>
    <row r="30" spans="1:10" ht="38.25" outlineLevel="2">
      <c r="A30" s="14" t="s">
        <v>11</v>
      </c>
      <c r="B30" s="15" t="s">
        <v>12</v>
      </c>
      <c r="C30" s="15"/>
      <c r="D30" s="14"/>
      <c r="E30" s="16" t="s">
        <v>262</v>
      </c>
      <c r="F30" s="8">
        <f t="shared" ref="F30:G34" si="3">F31</f>
        <v>2153.4</v>
      </c>
      <c r="G30" s="8">
        <f t="shared" si="3"/>
        <v>1519.1</v>
      </c>
      <c r="H30" s="96">
        <f t="shared" si="0"/>
        <v>70.544255595801985</v>
      </c>
    </row>
    <row r="31" spans="1:10" ht="38.25" outlineLevel="3">
      <c r="A31" s="14" t="s">
        <v>11</v>
      </c>
      <c r="B31" s="15" t="s">
        <v>12</v>
      </c>
      <c r="C31" s="15" t="s">
        <v>13</v>
      </c>
      <c r="D31" s="14"/>
      <c r="E31" s="16" t="s">
        <v>670</v>
      </c>
      <c r="F31" s="8">
        <f t="shared" si="3"/>
        <v>2153.4</v>
      </c>
      <c r="G31" s="8">
        <f t="shared" si="3"/>
        <v>1519.1</v>
      </c>
      <c r="H31" s="96">
        <f t="shared" si="0"/>
        <v>70.544255595801985</v>
      </c>
    </row>
    <row r="32" spans="1:10" ht="38.25" outlineLevel="4">
      <c r="A32" s="14" t="s">
        <v>11</v>
      </c>
      <c r="B32" s="15" t="s">
        <v>12</v>
      </c>
      <c r="C32" s="15" t="s">
        <v>14</v>
      </c>
      <c r="D32" s="14"/>
      <c r="E32" s="16" t="s">
        <v>311</v>
      </c>
      <c r="F32" s="8">
        <f t="shared" si="3"/>
        <v>2153.4</v>
      </c>
      <c r="G32" s="8">
        <f t="shared" si="3"/>
        <v>1519.1</v>
      </c>
      <c r="H32" s="96">
        <f t="shared" si="0"/>
        <v>70.544255595801985</v>
      </c>
    </row>
    <row r="33" spans="1:8" ht="25.5" outlineLevel="5">
      <c r="A33" s="14" t="s">
        <v>11</v>
      </c>
      <c r="B33" s="15" t="s">
        <v>12</v>
      </c>
      <c r="C33" s="15" t="s">
        <v>15</v>
      </c>
      <c r="D33" s="14"/>
      <c r="E33" s="16" t="s">
        <v>312</v>
      </c>
      <c r="F33" s="8">
        <f t="shared" si="3"/>
        <v>2153.4</v>
      </c>
      <c r="G33" s="8">
        <f t="shared" si="3"/>
        <v>1519.1</v>
      </c>
      <c r="H33" s="96">
        <f t="shared" si="0"/>
        <v>70.544255595801985</v>
      </c>
    </row>
    <row r="34" spans="1:8" outlineLevel="6">
      <c r="A34" s="14" t="s">
        <v>11</v>
      </c>
      <c r="B34" s="15" t="s">
        <v>12</v>
      </c>
      <c r="C34" s="15" t="s">
        <v>16</v>
      </c>
      <c r="D34" s="14"/>
      <c r="E34" s="16" t="s">
        <v>313</v>
      </c>
      <c r="F34" s="8">
        <f t="shared" si="3"/>
        <v>2153.4</v>
      </c>
      <c r="G34" s="8">
        <f t="shared" si="3"/>
        <v>1519.1</v>
      </c>
      <c r="H34" s="96">
        <f t="shared" si="0"/>
        <v>70.544255595801985</v>
      </c>
    </row>
    <row r="35" spans="1:8" ht="63.75" outlineLevel="7">
      <c r="A35" s="14" t="s">
        <v>11</v>
      </c>
      <c r="B35" s="15" t="s">
        <v>12</v>
      </c>
      <c r="C35" s="15" t="s">
        <v>16</v>
      </c>
      <c r="D35" s="14" t="s">
        <v>6</v>
      </c>
      <c r="E35" s="16" t="s">
        <v>305</v>
      </c>
      <c r="F35" s="8">
        <v>2153.4</v>
      </c>
      <c r="G35" s="8">
        <v>1519.1</v>
      </c>
      <c r="H35" s="96">
        <f t="shared" si="0"/>
        <v>70.544255595801985</v>
      </c>
    </row>
    <row r="36" spans="1:8" ht="51" outlineLevel="2">
      <c r="A36" s="14" t="s">
        <v>11</v>
      </c>
      <c r="B36" s="15" t="s">
        <v>17</v>
      </c>
      <c r="C36" s="15"/>
      <c r="D36" s="14"/>
      <c r="E36" s="16" t="s">
        <v>264</v>
      </c>
      <c r="F36" s="8">
        <f>F37</f>
        <v>46887.299999999996</v>
      </c>
      <c r="G36" s="8">
        <f>G37</f>
        <v>32845.5</v>
      </c>
      <c r="H36" s="96">
        <f t="shared" si="0"/>
        <v>70.05201835038487</v>
      </c>
    </row>
    <row r="37" spans="1:8" ht="38.25" outlineLevel="3">
      <c r="A37" s="14" t="s">
        <v>11</v>
      </c>
      <c r="B37" s="15" t="s">
        <v>17</v>
      </c>
      <c r="C37" s="15" t="s">
        <v>13</v>
      </c>
      <c r="D37" s="14"/>
      <c r="E37" s="16" t="s">
        <v>670</v>
      </c>
      <c r="F37" s="8">
        <f>F38+F43</f>
        <v>46887.299999999996</v>
      </c>
      <c r="G37" s="8">
        <f>G38+G43</f>
        <v>32845.5</v>
      </c>
      <c r="H37" s="96">
        <f t="shared" si="0"/>
        <v>70.05201835038487</v>
      </c>
    </row>
    <row r="38" spans="1:8" ht="51" outlineLevel="4">
      <c r="A38" s="14" t="s">
        <v>11</v>
      </c>
      <c r="B38" s="15" t="s">
        <v>17</v>
      </c>
      <c r="C38" s="15" t="s">
        <v>18</v>
      </c>
      <c r="D38" s="14"/>
      <c r="E38" s="16" t="s">
        <v>706</v>
      </c>
      <c r="F38" s="8">
        <f t="shared" ref="F38:G39" si="4">F39</f>
        <v>371.2</v>
      </c>
      <c r="G38" s="8">
        <f t="shared" si="4"/>
        <v>247.70000000000002</v>
      </c>
      <c r="H38" s="96">
        <f t="shared" si="0"/>
        <v>66.729525862068968</v>
      </c>
    </row>
    <row r="39" spans="1:8" ht="63.75" outlineLevel="5">
      <c r="A39" s="14" t="s">
        <v>11</v>
      </c>
      <c r="B39" s="15" t="s">
        <v>17</v>
      </c>
      <c r="C39" s="15" t="s">
        <v>19</v>
      </c>
      <c r="D39" s="14"/>
      <c r="E39" s="16" t="s">
        <v>315</v>
      </c>
      <c r="F39" s="8">
        <f t="shared" si="4"/>
        <v>371.2</v>
      </c>
      <c r="G39" s="8">
        <f t="shared" si="4"/>
        <v>247.70000000000002</v>
      </c>
      <c r="H39" s="96">
        <f t="shared" si="0"/>
        <v>66.729525862068968</v>
      </c>
    </row>
    <row r="40" spans="1:8" ht="51" outlineLevel="6">
      <c r="A40" s="48" t="s">
        <v>11</v>
      </c>
      <c r="B40" s="47" t="s">
        <v>17</v>
      </c>
      <c r="C40" s="47" t="s">
        <v>20</v>
      </c>
      <c r="D40" s="48"/>
      <c r="E40" s="49" t="s">
        <v>749</v>
      </c>
      <c r="F40" s="17">
        <f>F41+F42</f>
        <v>371.2</v>
      </c>
      <c r="G40" s="17">
        <f>G41+G42</f>
        <v>247.70000000000002</v>
      </c>
      <c r="H40" s="96">
        <f t="shared" si="0"/>
        <v>66.729525862068968</v>
      </c>
    </row>
    <row r="41" spans="1:8" ht="63.75" outlineLevel="7">
      <c r="A41" s="48" t="s">
        <v>11</v>
      </c>
      <c r="B41" s="47" t="s">
        <v>17</v>
      </c>
      <c r="C41" s="47" t="s">
        <v>20</v>
      </c>
      <c r="D41" s="48" t="s">
        <v>6</v>
      </c>
      <c r="E41" s="49" t="s">
        <v>305</v>
      </c>
      <c r="F41" s="17">
        <v>304.89999999999998</v>
      </c>
      <c r="G41" s="17">
        <v>232.8</v>
      </c>
      <c r="H41" s="96">
        <f t="shared" si="0"/>
        <v>76.352902591013461</v>
      </c>
    </row>
    <row r="42" spans="1:8" ht="25.5" outlineLevel="7">
      <c r="A42" s="48" t="s">
        <v>11</v>
      </c>
      <c r="B42" s="47" t="s">
        <v>17</v>
      </c>
      <c r="C42" s="47" t="s">
        <v>20</v>
      </c>
      <c r="D42" s="48" t="s">
        <v>7</v>
      </c>
      <c r="E42" s="49" t="s">
        <v>306</v>
      </c>
      <c r="F42" s="17">
        <v>66.3</v>
      </c>
      <c r="G42" s="17">
        <v>14.9</v>
      </c>
      <c r="H42" s="96">
        <f t="shared" si="0"/>
        <v>22.473604826546005</v>
      </c>
    </row>
    <row r="43" spans="1:8" ht="38.25" outlineLevel="4">
      <c r="A43" s="14" t="s">
        <v>11</v>
      </c>
      <c r="B43" s="15" t="s">
        <v>17</v>
      </c>
      <c r="C43" s="15" t="s">
        <v>14</v>
      </c>
      <c r="D43" s="14"/>
      <c r="E43" s="16" t="s">
        <v>311</v>
      </c>
      <c r="F43" s="8">
        <f t="shared" ref="F43:G44" si="5">F44</f>
        <v>46516.1</v>
      </c>
      <c r="G43" s="8">
        <f t="shared" si="5"/>
        <v>32597.800000000003</v>
      </c>
      <c r="H43" s="96">
        <f t="shared" si="0"/>
        <v>70.078531949153103</v>
      </c>
    </row>
    <row r="44" spans="1:8" ht="25.5" outlineLevel="5">
      <c r="A44" s="14" t="s">
        <v>11</v>
      </c>
      <c r="B44" s="15" t="s">
        <v>17</v>
      </c>
      <c r="C44" s="15" t="s">
        <v>15</v>
      </c>
      <c r="D44" s="14"/>
      <c r="E44" s="16" t="s">
        <v>312</v>
      </c>
      <c r="F44" s="8">
        <f t="shared" si="5"/>
        <v>46516.1</v>
      </c>
      <c r="G44" s="8">
        <f t="shared" si="5"/>
        <v>32597.800000000003</v>
      </c>
      <c r="H44" s="96">
        <f t="shared" si="0"/>
        <v>70.078531949153103</v>
      </c>
    </row>
    <row r="45" spans="1:8" ht="51" outlineLevel="6">
      <c r="A45" s="14" t="s">
        <v>11</v>
      </c>
      <c r="B45" s="15" t="s">
        <v>17</v>
      </c>
      <c r="C45" s="15" t="s">
        <v>22</v>
      </c>
      <c r="D45" s="14"/>
      <c r="E45" s="16" t="s">
        <v>756</v>
      </c>
      <c r="F45" s="8">
        <f>F46+F47+F48</f>
        <v>46516.1</v>
      </c>
      <c r="G45" s="8">
        <f>G46+G47+G48</f>
        <v>32597.800000000003</v>
      </c>
      <c r="H45" s="96">
        <f t="shared" si="0"/>
        <v>70.078531949153103</v>
      </c>
    </row>
    <row r="46" spans="1:8" ht="63.75" outlineLevel="7">
      <c r="A46" s="74" t="s">
        <v>11</v>
      </c>
      <c r="B46" s="75" t="s">
        <v>17</v>
      </c>
      <c r="C46" s="75" t="s">
        <v>22</v>
      </c>
      <c r="D46" s="74" t="s">
        <v>6</v>
      </c>
      <c r="E46" s="76" t="s">
        <v>305</v>
      </c>
      <c r="F46" s="77">
        <v>39854.199999999997</v>
      </c>
      <c r="G46" s="77">
        <v>28177.7</v>
      </c>
      <c r="H46" s="96">
        <f t="shared" si="0"/>
        <v>70.701958639240033</v>
      </c>
    </row>
    <row r="47" spans="1:8" ht="24.75" customHeight="1" outlineLevel="7">
      <c r="A47" s="74" t="s">
        <v>11</v>
      </c>
      <c r="B47" s="75" t="s">
        <v>17</v>
      </c>
      <c r="C47" s="75" t="s">
        <v>22</v>
      </c>
      <c r="D47" s="74" t="s">
        <v>7</v>
      </c>
      <c r="E47" s="76" t="s">
        <v>306</v>
      </c>
      <c r="F47" s="77">
        <v>6558</v>
      </c>
      <c r="G47" s="77">
        <v>4315.6000000000004</v>
      </c>
      <c r="H47" s="96">
        <f t="shared" si="0"/>
        <v>65.806648368405007</v>
      </c>
    </row>
    <row r="48" spans="1:8" outlineLevel="7">
      <c r="A48" s="74" t="s">
        <v>11</v>
      </c>
      <c r="B48" s="75" t="s">
        <v>17</v>
      </c>
      <c r="C48" s="75" t="s">
        <v>22</v>
      </c>
      <c r="D48" s="74" t="s">
        <v>8</v>
      </c>
      <c r="E48" s="76" t="s">
        <v>307</v>
      </c>
      <c r="F48" s="77">
        <v>103.9</v>
      </c>
      <c r="G48" s="77">
        <v>104.5</v>
      </c>
      <c r="H48" s="96">
        <f t="shared" si="0"/>
        <v>100.57747834456208</v>
      </c>
    </row>
    <row r="49" spans="1:8" outlineLevel="2">
      <c r="A49" s="14" t="s">
        <v>11</v>
      </c>
      <c r="B49" s="15" t="s">
        <v>23</v>
      </c>
      <c r="C49" s="15"/>
      <c r="D49" s="14"/>
      <c r="E49" s="16" t="s">
        <v>265</v>
      </c>
      <c r="F49" s="8">
        <f t="shared" ref="F49:G53" si="6">F50</f>
        <v>3.5</v>
      </c>
      <c r="G49" s="8">
        <f t="shared" si="6"/>
        <v>0</v>
      </c>
      <c r="H49" s="96">
        <f t="shared" si="0"/>
        <v>0</v>
      </c>
    </row>
    <row r="50" spans="1:8" ht="38.25" outlineLevel="3">
      <c r="A50" s="14" t="s">
        <v>11</v>
      </c>
      <c r="B50" s="15" t="s">
        <v>23</v>
      </c>
      <c r="C50" s="15" t="s">
        <v>13</v>
      </c>
      <c r="D50" s="14"/>
      <c r="E50" s="16" t="s">
        <v>670</v>
      </c>
      <c r="F50" s="8">
        <f t="shared" si="6"/>
        <v>3.5</v>
      </c>
      <c r="G50" s="8">
        <f t="shared" si="6"/>
        <v>0</v>
      </c>
      <c r="H50" s="96">
        <f t="shared" si="0"/>
        <v>0</v>
      </c>
    </row>
    <row r="51" spans="1:8" ht="51" outlineLevel="4">
      <c r="A51" s="14" t="s">
        <v>11</v>
      </c>
      <c r="B51" s="15" t="s">
        <v>23</v>
      </c>
      <c r="C51" s="15" t="s">
        <v>18</v>
      </c>
      <c r="D51" s="14"/>
      <c r="E51" s="16" t="s">
        <v>706</v>
      </c>
      <c r="F51" s="8">
        <f t="shared" si="6"/>
        <v>3.5</v>
      </c>
      <c r="G51" s="8">
        <f t="shared" si="6"/>
        <v>0</v>
      </c>
      <c r="H51" s="96">
        <f t="shared" si="0"/>
        <v>0</v>
      </c>
    </row>
    <row r="52" spans="1:8" ht="63.75" outlineLevel="5">
      <c r="A52" s="14" t="s">
        <v>11</v>
      </c>
      <c r="B52" s="15" t="s">
        <v>23</v>
      </c>
      <c r="C52" s="15" t="s">
        <v>19</v>
      </c>
      <c r="D52" s="14"/>
      <c r="E52" s="16" t="s">
        <v>315</v>
      </c>
      <c r="F52" s="8">
        <f t="shared" si="6"/>
        <v>3.5</v>
      </c>
      <c r="G52" s="8">
        <f t="shared" si="6"/>
        <v>0</v>
      </c>
      <c r="H52" s="96">
        <f t="shared" si="0"/>
        <v>0</v>
      </c>
    </row>
    <row r="53" spans="1:8" ht="51" outlineLevel="6">
      <c r="A53" s="14" t="s">
        <v>11</v>
      </c>
      <c r="B53" s="15" t="s">
        <v>23</v>
      </c>
      <c r="C53" s="15" t="s">
        <v>24</v>
      </c>
      <c r="D53" s="14"/>
      <c r="E53" s="16" t="s">
        <v>772</v>
      </c>
      <c r="F53" s="8">
        <f t="shared" si="6"/>
        <v>3.5</v>
      </c>
      <c r="G53" s="8">
        <f t="shared" si="6"/>
        <v>0</v>
      </c>
      <c r="H53" s="96">
        <f t="shared" si="0"/>
        <v>0</v>
      </c>
    </row>
    <row r="54" spans="1:8" ht="25.5" outlineLevel="7">
      <c r="A54" s="14" t="s">
        <v>11</v>
      </c>
      <c r="B54" s="15" t="s">
        <v>23</v>
      </c>
      <c r="C54" s="15" t="s">
        <v>24</v>
      </c>
      <c r="D54" s="14" t="s">
        <v>7</v>
      </c>
      <c r="E54" s="16" t="s">
        <v>306</v>
      </c>
      <c r="F54" s="8">
        <v>3.5</v>
      </c>
      <c r="G54" s="8">
        <v>0</v>
      </c>
      <c r="H54" s="96">
        <f t="shared" si="0"/>
        <v>0</v>
      </c>
    </row>
    <row r="55" spans="1:8" outlineLevel="7">
      <c r="A55" s="14" t="s">
        <v>11</v>
      </c>
      <c r="B55" s="15" t="s">
        <v>684</v>
      </c>
      <c r="C55" s="15"/>
      <c r="D55" s="14"/>
      <c r="E55" s="16" t="s">
        <v>686</v>
      </c>
      <c r="F55" s="8">
        <f>F56</f>
        <v>3358.5</v>
      </c>
      <c r="G55" s="8">
        <f t="shared" ref="G55" si="7">G56</f>
        <v>3358.5</v>
      </c>
      <c r="H55" s="96">
        <f t="shared" si="0"/>
        <v>100</v>
      </c>
    </row>
    <row r="56" spans="1:8" ht="38.25" outlineLevel="7">
      <c r="A56" s="14" t="s">
        <v>11</v>
      </c>
      <c r="B56" s="15" t="s">
        <v>684</v>
      </c>
      <c r="C56" s="15" t="s">
        <v>13</v>
      </c>
      <c r="D56" s="14"/>
      <c r="E56" s="16" t="s">
        <v>670</v>
      </c>
      <c r="F56" s="8">
        <f>F57</f>
        <v>3358.5</v>
      </c>
      <c r="G56" s="8">
        <f t="shared" ref="G56" si="8">G57</f>
        <v>3358.5</v>
      </c>
      <c r="H56" s="96">
        <f t="shared" si="0"/>
        <v>100</v>
      </c>
    </row>
    <row r="57" spans="1:8" ht="51" outlineLevel="7">
      <c r="A57" s="14" t="s">
        <v>11</v>
      </c>
      <c r="B57" s="15" t="s">
        <v>684</v>
      </c>
      <c r="C57" s="15" t="s">
        <v>18</v>
      </c>
      <c r="D57" s="14"/>
      <c r="E57" s="16" t="s">
        <v>706</v>
      </c>
      <c r="F57" s="8">
        <f>F58</f>
        <v>3358.5</v>
      </c>
      <c r="G57" s="8">
        <f t="shared" ref="G57" si="9">G58</f>
        <v>3358.5</v>
      </c>
      <c r="H57" s="96">
        <f t="shared" si="0"/>
        <v>100</v>
      </c>
    </row>
    <row r="58" spans="1:8" ht="63.75" outlineLevel="7">
      <c r="A58" s="14" t="s">
        <v>11</v>
      </c>
      <c r="B58" s="15" t="s">
        <v>684</v>
      </c>
      <c r="C58" s="15" t="s">
        <v>19</v>
      </c>
      <c r="D58" s="14"/>
      <c r="E58" s="16" t="s">
        <v>315</v>
      </c>
      <c r="F58" s="8">
        <f>F59</f>
        <v>3358.5</v>
      </c>
      <c r="G58" s="8">
        <f t="shared" ref="G58" si="10">G59</f>
        <v>3358.5</v>
      </c>
      <c r="H58" s="96">
        <f t="shared" si="0"/>
        <v>100</v>
      </c>
    </row>
    <row r="59" spans="1:8" ht="25.5" outlineLevel="7">
      <c r="A59" s="14" t="s">
        <v>11</v>
      </c>
      <c r="B59" s="15" t="s">
        <v>684</v>
      </c>
      <c r="C59" s="15" t="s">
        <v>685</v>
      </c>
      <c r="D59" s="14"/>
      <c r="E59" s="16" t="s">
        <v>752</v>
      </c>
      <c r="F59" s="8">
        <f>F60</f>
        <v>3358.5</v>
      </c>
      <c r="G59" s="8">
        <f t="shared" ref="G59" si="11">G60</f>
        <v>3358.5</v>
      </c>
      <c r="H59" s="96">
        <f t="shared" si="0"/>
        <v>100</v>
      </c>
    </row>
    <row r="60" spans="1:8" outlineLevel="7">
      <c r="A60" s="14" t="s">
        <v>11</v>
      </c>
      <c r="B60" s="15" t="s">
        <v>684</v>
      </c>
      <c r="C60" s="15" t="s">
        <v>685</v>
      </c>
      <c r="D60" s="14">
        <v>800</v>
      </c>
      <c r="E60" s="16" t="s">
        <v>307</v>
      </c>
      <c r="F60" s="8">
        <v>3358.5</v>
      </c>
      <c r="G60" s="8">
        <v>3358.5</v>
      </c>
      <c r="H60" s="96">
        <f t="shared" si="0"/>
        <v>100</v>
      </c>
    </row>
    <row r="61" spans="1:8" outlineLevel="2">
      <c r="A61" s="14" t="s">
        <v>11</v>
      </c>
      <c r="B61" s="15" t="s">
        <v>25</v>
      </c>
      <c r="C61" s="15"/>
      <c r="D61" s="14"/>
      <c r="E61" s="16" t="s">
        <v>266</v>
      </c>
      <c r="F61" s="8">
        <f t="shared" ref="F61:G64" si="12">F62</f>
        <v>1000</v>
      </c>
      <c r="G61" s="8">
        <f t="shared" si="12"/>
        <v>0</v>
      </c>
      <c r="H61" s="96">
        <f t="shared" si="0"/>
        <v>0</v>
      </c>
    </row>
    <row r="62" spans="1:8" outlineLevel="3">
      <c r="A62" s="14" t="s">
        <v>11</v>
      </c>
      <c r="B62" s="15" t="s">
        <v>25</v>
      </c>
      <c r="C62" s="15" t="s">
        <v>3</v>
      </c>
      <c r="D62" s="14"/>
      <c r="E62" s="16" t="s">
        <v>261</v>
      </c>
      <c r="F62" s="8">
        <f t="shared" si="12"/>
        <v>1000</v>
      </c>
      <c r="G62" s="8">
        <f t="shared" si="12"/>
        <v>0</v>
      </c>
      <c r="H62" s="96">
        <f t="shared" si="0"/>
        <v>0</v>
      </c>
    </row>
    <row r="63" spans="1:8" outlineLevel="4">
      <c r="A63" s="14" t="s">
        <v>11</v>
      </c>
      <c r="B63" s="15" t="s">
        <v>25</v>
      </c>
      <c r="C63" s="15" t="s">
        <v>26</v>
      </c>
      <c r="D63" s="14"/>
      <c r="E63" s="16" t="s">
        <v>266</v>
      </c>
      <c r="F63" s="8">
        <f t="shared" si="12"/>
        <v>1000</v>
      </c>
      <c r="G63" s="8">
        <f t="shared" si="12"/>
        <v>0</v>
      </c>
      <c r="H63" s="96">
        <f t="shared" si="0"/>
        <v>0</v>
      </c>
    </row>
    <row r="64" spans="1:8" ht="25.5" outlineLevel="6">
      <c r="A64" s="14" t="s">
        <v>11</v>
      </c>
      <c r="B64" s="15" t="s">
        <v>25</v>
      </c>
      <c r="C64" s="15" t="s">
        <v>27</v>
      </c>
      <c r="D64" s="14"/>
      <c r="E64" s="16" t="s">
        <v>320</v>
      </c>
      <c r="F64" s="8">
        <f t="shared" si="12"/>
        <v>1000</v>
      </c>
      <c r="G64" s="8">
        <f t="shared" si="12"/>
        <v>0</v>
      </c>
      <c r="H64" s="96">
        <f t="shared" si="0"/>
        <v>0</v>
      </c>
    </row>
    <row r="65" spans="1:8" outlineLevel="7">
      <c r="A65" s="14" t="s">
        <v>11</v>
      </c>
      <c r="B65" s="15" t="s">
        <v>25</v>
      </c>
      <c r="C65" s="15" t="s">
        <v>27</v>
      </c>
      <c r="D65" s="14" t="s">
        <v>8</v>
      </c>
      <c r="E65" s="16" t="s">
        <v>307</v>
      </c>
      <c r="F65" s="8">
        <v>1000</v>
      </c>
      <c r="G65" s="8">
        <v>0</v>
      </c>
      <c r="H65" s="96">
        <f t="shared" si="0"/>
        <v>0</v>
      </c>
    </row>
    <row r="66" spans="1:8" outlineLevel="2">
      <c r="A66" s="14" t="s">
        <v>11</v>
      </c>
      <c r="B66" s="15" t="s">
        <v>28</v>
      </c>
      <c r="C66" s="15"/>
      <c r="D66" s="14"/>
      <c r="E66" s="16" t="s">
        <v>267</v>
      </c>
      <c r="F66" s="8">
        <f>F67+F79</f>
        <v>8662.7999999999993</v>
      </c>
      <c r="G66" s="8">
        <f t="shared" ref="G66" si="13">G67+G79</f>
        <v>5687.8</v>
      </c>
      <c r="H66" s="96">
        <f t="shared" si="0"/>
        <v>65.657754998383894</v>
      </c>
    </row>
    <row r="67" spans="1:8" ht="38.25" outlineLevel="3">
      <c r="A67" s="14" t="s">
        <v>11</v>
      </c>
      <c r="B67" s="15" t="s">
        <v>28</v>
      </c>
      <c r="C67" s="15" t="s">
        <v>29</v>
      </c>
      <c r="D67" s="14"/>
      <c r="E67" s="16" t="s">
        <v>683</v>
      </c>
      <c r="F67" s="8">
        <f t="shared" ref="F67:G67" si="14">F68</f>
        <v>7160</v>
      </c>
      <c r="G67" s="8">
        <f t="shared" si="14"/>
        <v>4728.1000000000004</v>
      </c>
      <c r="H67" s="96">
        <f t="shared" si="0"/>
        <v>66.034916201117326</v>
      </c>
    </row>
    <row r="68" spans="1:8" ht="25.5" outlineLevel="4">
      <c r="A68" s="14" t="s">
        <v>11</v>
      </c>
      <c r="B68" s="15" t="s">
        <v>28</v>
      </c>
      <c r="C68" s="15" t="s">
        <v>30</v>
      </c>
      <c r="D68" s="14"/>
      <c r="E68" s="16" t="s">
        <v>321</v>
      </c>
      <c r="F68" s="8">
        <f>F72+F69</f>
        <v>7160</v>
      </c>
      <c r="G68" s="8">
        <f t="shared" ref="G68" si="15">G72+G69</f>
        <v>4728.1000000000004</v>
      </c>
      <c r="H68" s="96">
        <f t="shared" si="0"/>
        <v>66.034916201117326</v>
      </c>
    </row>
    <row r="69" spans="1:8" ht="27.75" customHeight="1" outlineLevel="4">
      <c r="A69" s="74" t="s">
        <v>11</v>
      </c>
      <c r="B69" s="75" t="s">
        <v>28</v>
      </c>
      <c r="C69" s="75" t="s">
        <v>679</v>
      </c>
      <c r="D69" s="74"/>
      <c r="E69" s="76" t="s">
        <v>681</v>
      </c>
      <c r="F69" s="77">
        <f>F70</f>
        <v>1800</v>
      </c>
      <c r="G69" s="77">
        <f t="shared" ref="G69" si="16">G70</f>
        <v>1800</v>
      </c>
      <c r="H69" s="96">
        <f t="shared" si="0"/>
        <v>100</v>
      </c>
    </row>
    <row r="70" spans="1:8" ht="30.75" customHeight="1" outlineLevel="4">
      <c r="A70" s="74" t="s">
        <v>11</v>
      </c>
      <c r="B70" s="75" t="s">
        <v>28</v>
      </c>
      <c r="C70" s="75" t="s">
        <v>680</v>
      </c>
      <c r="D70" s="74"/>
      <c r="E70" s="76" t="s">
        <v>703</v>
      </c>
      <c r="F70" s="77">
        <f>F71</f>
        <v>1800</v>
      </c>
      <c r="G70" s="77">
        <f t="shared" ref="G70" si="17">G71</f>
        <v>1800</v>
      </c>
      <c r="H70" s="96">
        <f t="shared" si="0"/>
        <v>100</v>
      </c>
    </row>
    <row r="71" spans="1:8" ht="27" customHeight="1" outlineLevel="4">
      <c r="A71" s="74" t="s">
        <v>11</v>
      </c>
      <c r="B71" s="75" t="s">
        <v>28</v>
      </c>
      <c r="C71" s="75" t="s">
        <v>680</v>
      </c>
      <c r="D71" s="74">
        <v>400</v>
      </c>
      <c r="E71" s="76" t="s">
        <v>682</v>
      </c>
      <c r="F71" s="77">
        <v>1800</v>
      </c>
      <c r="G71" s="77">
        <v>1800</v>
      </c>
      <c r="H71" s="96">
        <f t="shared" si="0"/>
        <v>100</v>
      </c>
    </row>
    <row r="72" spans="1:8" ht="51" outlineLevel="5">
      <c r="A72" s="14" t="s">
        <v>11</v>
      </c>
      <c r="B72" s="15" t="s">
        <v>28</v>
      </c>
      <c r="C72" s="15" t="s">
        <v>31</v>
      </c>
      <c r="D72" s="14"/>
      <c r="E72" s="16" t="s">
        <v>323</v>
      </c>
      <c r="F72" s="8">
        <f>F73+F75+F77</f>
        <v>5360</v>
      </c>
      <c r="G72" s="8">
        <f>G73+G75+G77</f>
        <v>2928.1</v>
      </c>
      <c r="H72" s="96">
        <f t="shared" si="0"/>
        <v>54.628731343283576</v>
      </c>
    </row>
    <row r="73" spans="1:8" ht="38.25" outlineLevel="6">
      <c r="A73" s="74" t="s">
        <v>11</v>
      </c>
      <c r="B73" s="75" t="s">
        <v>28</v>
      </c>
      <c r="C73" s="75" t="s">
        <v>32</v>
      </c>
      <c r="D73" s="74"/>
      <c r="E73" s="76" t="s">
        <v>324</v>
      </c>
      <c r="F73" s="77">
        <f>F74</f>
        <v>650</v>
      </c>
      <c r="G73" s="77">
        <f>G74</f>
        <v>41</v>
      </c>
      <c r="H73" s="96">
        <f t="shared" si="0"/>
        <v>6.3076923076923075</v>
      </c>
    </row>
    <row r="74" spans="1:8" ht="25.5" outlineLevel="7">
      <c r="A74" s="74" t="s">
        <v>11</v>
      </c>
      <c r="B74" s="75" t="s">
        <v>28</v>
      </c>
      <c r="C74" s="75" t="s">
        <v>32</v>
      </c>
      <c r="D74" s="74" t="s">
        <v>7</v>
      </c>
      <c r="E74" s="76" t="s">
        <v>306</v>
      </c>
      <c r="F74" s="77">
        <v>650</v>
      </c>
      <c r="G74" s="77">
        <v>41</v>
      </c>
      <c r="H74" s="96">
        <f t="shared" si="0"/>
        <v>6.3076923076923075</v>
      </c>
    </row>
    <row r="75" spans="1:8" ht="51" outlineLevel="6">
      <c r="A75" s="74" t="s">
        <v>11</v>
      </c>
      <c r="B75" s="75" t="s">
        <v>28</v>
      </c>
      <c r="C75" s="75" t="s">
        <v>33</v>
      </c>
      <c r="D75" s="74"/>
      <c r="E75" s="76" t="s">
        <v>325</v>
      </c>
      <c r="F75" s="77">
        <f>F76</f>
        <v>850</v>
      </c>
      <c r="G75" s="77">
        <f>G76</f>
        <v>170</v>
      </c>
      <c r="H75" s="96">
        <f t="shared" si="0"/>
        <v>20</v>
      </c>
    </row>
    <row r="76" spans="1:8" ht="25.5" outlineLevel="7">
      <c r="A76" s="74" t="s">
        <v>11</v>
      </c>
      <c r="B76" s="75" t="s">
        <v>28</v>
      </c>
      <c r="C76" s="75" t="s">
        <v>33</v>
      </c>
      <c r="D76" s="74" t="s">
        <v>7</v>
      </c>
      <c r="E76" s="76" t="s">
        <v>306</v>
      </c>
      <c r="F76" s="77">
        <v>850</v>
      </c>
      <c r="G76" s="77">
        <v>170</v>
      </c>
      <c r="H76" s="96">
        <f t="shared" si="0"/>
        <v>20</v>
      </c>
    </row>
    <row r="77" spans="1:8" ht="25.5" outlineLevel="6">
      <c r="A77" s="74" t="s">
        <v>11</v>
      </c>
      <c r="B77" s="75" t="s">
        <v>28</v>
      </c>
      <c r="C77" s="75" t="s">
        <v>34</v>
      </c>
      <c r="D77" s="74"/>
      <c r="E77" s="76" t="s">
        <v>326</v>
      </c>
      <c r="F77" s="77">
        <f>F78</f>
        <v>3860</v>
      </c>
      <c r="G77" s="77">
        <f>G78</f>
        <v>2717.1</v>
      </c>
      <c r="H77" s="96">
        <f t="shared" si="0"/>
        <v>70.391191709844563</v>
      </c>
    </row>
    <row r="78" spans="1:8" ht="25.5" outlineLevel="7">
      <c r="A78" s="74" t="s">
        <v>11</v>
      </c>
      <c r="B78" s="75" t="s">
        <v>28</v>
      </c>
      <c r="C78" s="75" t="s">
        <v>34</v>
      </c>
      <c r="D78" s="74" t="s">
        <v>7</v>
      </c>
      <c r="E78" s="76" t="s">
        <v>306</v>
      </c>
      <c r="F78" s="77">
        <f>3260+600</f>
        <v>3860</v>
      </c>
      <c r="G78" s="77">
        <v>2717.1</v>
      </c>
      <c r="H78" s="96">
        <f t="shared" si="0"/>
        <v>70.391191709844563</v>
      </c>
    </row>
    <row r="79" spans="1:8" ht="38.25" outlineLevel="3">
      <c r="A79" s="14" t="s">
        <v>11</v>
      </c>
      <c r="B79" s="15" t="s">
        <v>28</v>
      </c>
      <c r="C79" s="15" t="s">
        <v>13</v>
      </c>
      <c r="D79" s="14"/>
      <c r="E79" s="16" t="s">
        <v>670</v>
      </c>
      <c r="F79" s="8">
        <f>F80+F87</f>
        <v>1502.8</v>
      </c>
      <c r="G79" s="8">
        <f>G80+G87</f>
        <v>959.7</v>
      </c>
      <c r="H79" s="96">
        <f t="shared" si="0"/>
        <v>63.86079318605271</v>
      </c>
    </row>
    <row r="80" spans="1:8" ht="51" outlineLevel="4">
      <c r="A80" s="14" t="s">
        <v>11</v>
      </c>
      <c r="B80" s="15" t="s">
        <v>28</v>
      </c>
      <c r="C80" s="15" t="s">
        <v>18</v>
      </c>
      <c r="D80" s="14"/>
      <c r="E80" s="16" t="s">
        <v>706</v>
      </c>
      <c r="F80" s="8">
        <f>F81</f>
        <v>429.8</v>
      </c>
      <c r="G80" s="8">
        <f>G81</f>
        <v>325.5</v>
      </c>
      <c r="H80" s="96">
        <f t="shared" si="0"/>
        <v>75.732899022801305</v>
      </c>
    </row>
    <row r="81" spans="1:8" ht="63.75" outlineLevel="5">
      <c r="A81" s="14" t="s">
        <v>11</v>
      </c>
      <c r="B81" s="15" t="s">
        <v>28</v>
      </c>
      <c r="C81" s="15" t="s">
        <v>19</v>
      </c>
      <c r="D81" s="14"/>
      <c r="E81" s="16" t="s">
        <v>315</v>
      </c>
      <c r="F81" s="8">
        <f>F82+F85</f>
        <v>429.8</v>
      </c>
      <c r="G81" s="8">
        <f>G82+G85</f>
        <v>325.5</v>
      </c>
      <c r="H81" s="96">
        <f t="shared" si="0"/>
        <v>75.732899022801305</v>
      </c>
    </row>
    <row r="82" spans="1:8" ht="38.25" outlineLevel="6">
      <c r="A82" s="14" t="s">
        <v>11</v>
      </c>
      <c r="B82" s="15" t="s">
        <v>28</v>
      </c>
      <c r="C82" s="15" t="s">
        <v>37</v>
      </c>
      <c r="D82" s="14"/>
      <c r="E82" s="16" t="s">
        <v>750</v>
      </c>
      <c r="F82" s="8">
        <f>F83+F84</f>
        <v>159.80000000000001</v>
      </c>
      <c r="G82" s="8">
        <f>G83+G84</f>
        <v>55.5</v>
      </c>
      <c r="H82" s="96">
        <f t="shared" si="0"/>
        <v>34.730913642052563</v>
      </c>
    </row>
    <row r="83" spans="1:8" ht="63.75" outlineLevel="7">
      <c r="A83" s="14" t="s">
        <v>11</v>
      </c>
      <c r="B83" s="15" t="s">
        <v>28</v>
      </c>
      <c r="C83" s="15" t="s">
        <v>37</v>
      </c>
      <c r="D83" s="14" t="s">
        <v>6</v>
      </c>
      <c r="E83" s="16" t="s">
        <v>305</v>
      </c>
      <c r="F83" s="8">
        <v>120</v>
      </c>
      <c r="G83" s="8">
        <v>55.5</v>
      </c>
      <c r="H83" s="96">
        <f t="shared" si="0"/>
        <v>46.25</v>
      </c>
    </row>
    <row r="84" spans="1:8" ht="25.5" outlineLevel="7">
      <c r="A84" s="14" t="s">
        <v>11</v>
      </c>
      <c r="B84" s="15" t="s">
        <v>28</v>
      </c>
      <c r="C84" s="15" t="s">
        <v>37</v>
      </c>
      <c r="D84" s="14" t="s">
        <v>7</v>
      </c>
      <c r="E84" s="16" t="s">
        <v>306</v>
      </c>
      <c r="F84" s="8">
        <v>39.799999999999997</v>
      </c>
      <c r="G84" s="8">
        <v>0</v>
      </c>
      <c r="H84" s="96">
        <f t="shared" ref="H84:H147" si="18">G84/F84*100</f>
        <v>0</v>
      </c>
    </row>
    <row r="85" spans="1:8" ht="25.5" outlineLevel="6">
      <c r="A85" s="14" t="s">
        <v>11</v>
      </c>
      <c r="B85" s="15" t="s">
        <v>28</v>
      </c>
      <c r="C85" s="15" t="s">
        <v>38</v>
      </c>
      <c r="D85" s="14"/>
      <c r="E85" s="16" t="s">
        <v>331</v>
      </c>
      <c r="F85" s="8">
        <f>F86</f>
        <v>270</v>
      </c>
      <c r="G85" s="8">
        <f>G86</f>
        <v>270</v>
      </c>
      <c r="H85" s="96">
        <f t="shared" si="18"/>
        <v>100</v>
      </c>
    </row>
    <row r="86" spans="1:8" ht="25.5" outlineLevel="7">
      <c r="A86" s="14" t="s">
        <v>11</v>
      </c>
      <c r="B86" s="15" t="s">
        <v>28</v>
      </c>
      <c r="C86" s="15" t="s">
        <v>38</v>
      </c>
      <c r="D86" s="14" t="s">
        <v>39</v>
      </c>
      <c r="E86" s="16" t="s">
        <v>332</v>
      </c>
      <c r="F86" s="8">
        <v>270</v>
      </c>
      <c r="G86" s="8">
        <v>270</v>
      </c>
      <c r="H86" s="96">
        <f t="shared" si="18"/>
        <v>100</v>
      </c>
    </row>
    <row r="87" spans="1:8" ht="25.5" outlineLevel="4">
      <c r="A87" s="14" t="s">
        <v>11</v>
      </c>
      <c r="B87" s="15" t="s">
        <v>28</v>
      </c>
      <c r="C87" s="15" t="s">
        <v>40</v>
      </c>
      <c r="D87" s="14"/>
      <c r="E87" s="16" t="s">
        <v>705</v>
      </c>
      <c r="F87" s="8">
        <f>F88+F93</f>
        <v>1073</v>
      </c>
      <c r="G87" s="8">
        <f>G88+G93</f>
        <v>634.20000000000005</v>
      </c>
      <c r="H87" s="96">
        <f t="shared" si="18"/>
        <v>59.105312208760488</v>
      </c>
    </row>
    <row r="88" spans="1:8" ht="51" outlineLevel="5">
      <c r="A88" s="14" t="s">
        <v>11</v>
      </c>
      <c r="B88" s="15" t="s">
        <v>28</v>
      </c>
      <c r="C88" s="15" t="s">
        <v>41</v>
      </c>
      <c r="D88" s="14"/>
      <c r="E88" s="16" t="s">
        <v>753</v>
      </c>
      <c r="F88" s="8">
        <f>F89+F91</f>
        <v>500</v>
      </c>
      <c r="G88" s="8">
        <f>G89+G91</f>
        <v>265.7</v>
      </c>
      <c r="H88" s="96">
        <f t="shared" si="18"/>
        <v>53.14</v>
      </c>
    </row>
    <row r="89" spans="1:8" ht="38.25" outlineLevel="6">
      <c r="A89" s="74" t="s">
        <v>11</v>
      </c>
      <c r="B89" s="75" t="s">
        <v>28</v>
      </c>
      <c r="C89" s="75" t="s">
        <v>42</v>
      </c>
      <c r="D89" s="74"/>
      <c r="E89" s="76" t="s">
        <v>336</v>
      </c>
      <c r="F89" s="77">
        <f>F90</f>
        <v>300</v>
      </c>
      <c r="G89" s="77">
        <f>G90</f>
        <v>265.7</v>
      </c>
      <c r="H89" s="96">
        <f t="shared" si="18"/>
        <v>88.566666666666663</v>
      </c>
    </row>
    <row r="90" spans="1:8" ht="25.5" outlineLevel="7">
      <c r="A90" s="74" t="s">
        <v>11</v>
      </c>
      <c r="B90" s="75" t="s">
        <v>28</v>
      </c>
      <c r="C90" s="75" t="s">
        <v>42</v>
      </c>
      <c r="D90" s="74" t="s">
        <v>7</v>
      </c>
      <c r="E90" s="76" t="s">
        <v>306</v>
      </c>
      <c r="F90" s="77">
        <f>200+100</f>
        <v>300</v>
      </c>
      <c r="G90" s="77">
        <v>265.7</v>
      </c>
      <c r="H90" s="96">
        <f t="shared" si="18"/>
        <v>88.566666666666663</v>
      </c>
    </row>
    <row r="91" spans="1:8" ht="38.25" outlineLevel="6">
      <c r="A91" s="14" t="s">
        <v>11</v>
      </c>
      <c r="B91" s="15" t="s">
        <v>28</v>
      </c>
      <c r="C91" s="15" t="s">
        <v>43</v>
      </c>
      <c r="D91" s="14"/>
      <c r="E91" s="16" t="s">
        <v>746</v>
      </c>
      <c r="F91" s="8">
        <f>F92</f>
        <v>200</v>
      </c>
      <c r="G91" s="8">
        <f>G92</f>
        <v>0</v>
      </c>
      <c r="H91" s="96">
        <f t="shared" si="18"/>
        <v>0</v>
      </c>
    </row>
    <row r="92" spans="1:8" ht="25.5" outlineLevel="7">
      <c r="A92" s="14" t="s">
        <v>11</v>
      </c>
      <c r="B92" s="15" t="s">
        <v>28</v>
      </c>
      <c r="C92" s="15" t="s">
        <v>43</v>
      </c>
      <c r="D92" s="14" t="s">
        <v>7</v>
      </c>
      <c r="E92" s="16" t="s">
        <v>306</v>
      </c>
      <c r="F92" s="8">
        <v>200</v>
      </c>
      <c r="G92" s="8">
        <v>0</v>
      </c>
      <c r="H92" s="96">
        <f t="shared" si="18"/>
        <v>0</v>
      </c>
    </row>
    <row r="93" spans="1:8" ht="51" outlineLevel="7">
      <c r="A93" s="14" t="s">
        <v>11</v>
      </c>
      <c r="B93" s="15" t="s">
        <v>28</v>
      </c>
      <c r="C93" s="15" t="s">
        <v>136</v>
      </c>
      <c r="D93" s="14"/>
      <c r="E93" s="16" t="s">
        <v>754</v>
      </c>
      <c r="F93" s="8">
        <f>F94+F96</f>
        <v>573</v>
      </c>
      <c r="G93" s="8">
        <f t="shared" ref="G93" si="19">G94+G96</f>
        <v>368.5</v>
      </c>
      <c r="H93" s="96">
        <f t="shared" si="18"/>
        <v>64.310645724258279</v>
      </c>
    </row>
    <row r="94" spans="1:8" ht="38.25" outlineLevel="7">
      <c r="A94" s="14" t="s">
        <v>11</v>
      </c>
      <c r="B94" s="15" t="s">
        <v>28</v>
      </c>
      <c r="C94" s="15" t="s">
        <v>140</v>
      </c>
      <c r="D94" s="14"/>
      <c r="E94" s="16" t="s">
        <v>535</v>
      </c>
      <c r="F94" s="8">
        <f t="shared" ref="F94:G94" si="20">F95</f>
        <v>488</v>
      </c>
      <c r="G94" s="8">
        <f t="shared" si="20"/>
        <v>283.5</v>
      </c>
      <c r="H94" s="96">
        <f t="shared" si="18"/>
        <v>58.094262295081968</v>
      </c>
    </row>
    <row r="95" spans="1:8" outlineLevel="7">
      <c r="A95" s="14" t="s">
        <v>11</v>
      </c>
      <c r="B95" s="15" t="s">
        <v>28</v>
      </c>
      <c r="C95" s="15" t="s">
        <v>140</v>
      </c>
      <c r="D95" s="14" t="s">
        <v>21</v>
      </c>
      <c r="E95" s="16" t="s">
        <v>317</v>
      </c>
      <c r="F95" s="8">
        <v>488</v>
      </c>
      <c r="G95" s="8">
        <v>283.5</v>
      </c>
      <c r="H95" s="96">
        <f t="shared" si="18"/>
        <v>58.094262295081968</v>
      </c>
    </row>
    <row r="96" spans="1:8" ht="51" outlineLevel="7">
      <c r="A96" s="74" t="s">
        <v>11</v>
      </c>
      <c r="B96" s="75" t="s">
        <v>28</v>
      </c>
      <c r="C96" s="75" t="s">
        <v>22</v>
      </c>
      <c r="D96" s="74"/>
      <c r="E96" s="76" t="s">
        <v>756</v>
      </c>
      <c r="F96" s="77">
        <f>F97</f>
        <v>85</v>
      </c>
      <c r="G96" s="77">
        <f t="shared" ref="G96" si="21">G97</f>
        <v>85</v>
      </c>
      <c r="H96" s="96">
        <f t="shared" si="18"/>
        <v>100</v>
      </c>
    </row>
    <row r="97" spans="1:8" outlineLevel="7">
      <c r="A97" s="74" t="s">
        <v>11</v>
      </c>
      <c r="B97" s="75" t="s">
        <v>28</v>
      </c>
      <c r="C97" s="75" t="s">
        <v>22</v>
      </c>
      <c r="D97" s="74" t="s">
        <v>8</v>
      </c>
      <c r="E97" s="76" t="s">
        <v>307</v>
      </c>
      <c r="F97" s="77">
        <v>85</v>
      </c>
      <c r="G97" s="77">
        <v>85</v>
      </c>
      <c r="H97" s="96">
        <f t="shared" si="18"/>
        <v>100</v>
      </c>
    </row>
    <row r="98" spans="1:8" ht="25.5" outlineLevel="1">
      <c r="A98" s="14" t="s">
        <v>11</v>
      </c>
      <c r="B98" s="15" t="s">
        <v>51</v>
      </c>
      <c r="C98" s="15"/>
      <c r="D98" s="14"/>
      <c r="E98" s="16" t="s">
        <v>252</v>
      </c>
      <c r="F98" s="8">
        <f>F99+F105+F131</f>
        <v>4434.2</v>
      </c>
      <c r="G98" s="8">
        <f>G99+G105+G131</f>
        <v>2155.6999999999998</v>
      </c>
      <c r="H98" s="96">
        <f t="shared" si="18"/>
        <v>48.615308285598303</v>
      </c>
    </row>
    <row r="99" spans="1:8" outlineLevel="2">
      <c r="A99" s="14" t="s">
        <v>11</v>
      </c>
      <c r="B99" s="15" t="s">
        <v>52</v>
      </c>
      <c r="C99" s="15"/>
      <c r="D99" s="14"/>
      <c r="E99" s="16" t="s">
        <v>270</v>
      </c>
      <c r="F99" s="8">
        <f>F100</f>
        <v>908.6</v>
      </c>
      <c r="G99" s="8">
        <f t="shared" ref="G99:G102" si="22">G100</f>
        <v>628.20000000000005</v>
      </c>
      <c r="H99" s="96">
        <f t="shared" si="18"/>
        <v>69.139335241030167</v>
      </c>
    </row>
    <row r="100" spans="1:8" ht="38.25" outlineLevel="3">
      <c r="A100" s="14" t="s">
        <v>11</v>
      </c>
      <c r="B100" s="15" t="s">
        <v>52</v>
      </c>
      <c r="C100" s="15" t="s">
        <v>13</v>
      </c>
      <c r="D100" s="14"/>
      <c r="E100" s="16" t="s">
        <v>670</v>
      </c>
      <c r="F100" s="8">
        <f>F101</f>
        <v>908.6</v>
      </c>
      <c r="G100" s="8">
        <f t="shared" si="22"/>
        <v>628.20000000000005</v>
      </c>
      <c r="H100" s="96">
        <f t="shared" si="18"/>
        <v>69.139335241030167</v>
      </c>
    </row>
    <row r="101" spans="1:8" ht="51" outlineLevel="4">
      <c r="A101" s="14" t="s">
        <v>11</v>
      </c>
      <c r="B101" s="15" t="s">
        <v>52</v>
      </c>
      <c r="C101" s="15" t="s">
        <v>18</v>
      </c>
      <c r="D101" s="14"/>
      <c r="E101" s="16" t="s">
        <v>706</v>
      </c>
      <c r="F101" s="8">
        <f>F102</f>
        <v>908.6</v>
      </c>
      <c r="G101" s="8">
        <f t="shared" si="22"/>
        <v>628.20000000000005</v>
      </c>
      <c r="H101" s="96">
        <f t="shared" si="18"/>
        <v>69.139335241030167</v>
      </c>
    </row>
    <row r="102" spans="1:8" ht="63.75" outlineLevel="5">
      <c r="A102" s="14" t="s">
        <v>11</v>
      </c>
      <c r="B102" s="15" t="s">
        <v>52</v>
      </c>
      <c r="C102" s="15" t="s">
        <v>19</v>
      </c>
      <c r="D102" s="14"/>
      <c r="E102" s="16" t="s">
        <v>315</v>
      </c>
      <c r="F102" s="8">
        <f>F103</f>
        <v>908.6</v>
      </c>
      <c r="G102" s="8">
        <f t="shared" si="22"/>
        <v>628.20000000000005</v>
      </c>
      <c r="H102" s="96">
        <f t="shared" si="18"/>
        <v>69.139335241030167</v>
      </c>
    </row>
    <row r="103" spans="1:8" ht="38.25" outlineLevel="6">
      <c r="A103" s="14" t="s">
        <v>11</v>
      </c>
      <c r="B103" s="15" t="s">
        <v>52</v>
      </c>
      <c r="C103" s="15" t="s">
        <v>583</v>
      </c>
      <c r="D103" s="14"/>
      <c r="E103" s="16" t="s">
        <v>751</v>
      </c>
      <c r="F103" s="8">
        <f>F104</f>
        <v>908.6</v>
      </c>
      <c r="G103" s="8">
        <f>G104</f>
        <v>628.20000000000005</v>
      </c>
      <c r="H103" s="96">
        <f t="shared" si="18"/>
        <v>69.139335241030167</v>
      </c>
    </row>
    <row r="104" spans="1:8" ht="63.75" outlineLevel="7">
      <c r="A104" s="14" t="s">
        <v>11</v>
      </c>
      <c r="B104" s="15" t="s">
        <v>52</v>
      </c>
      <c r="C104" s="15" t="s">
        <v>583</v>
      </c>
      <c r="D104" s="14" t="s">
        <v>6</v>
      </c>
      <c r="E104" s="16" t="s">
        <v>305</v>
      </c>
      <c r="F104" s="8">
        <v>908.6</v>
      </c>
      <c r="G104" s="8">
        <v>628.20000000000005</v>
      </c>
      <c r="H104" s="96">
        <f t="shared" si="18"/>
        <v>69.139335241030167</v>
      </c>
    </row>
    <row r="105" spans="1:8" ht="38.25" customHeight="1" outlineLevel="2">
      <c r="A105" s="14" t="s">
        <v>11</v>
      </c>
      <c r="B105" s="15" t="s">
        <v>58</v>
      </c>
      <c r="C105" s="15"/>
      <c r="D105" s="14"/>
      <c r="E105" s="16" t="s">
        <v>613</v>
      </c>
      <c r="F105" s="8">
        <f>F106</f>
        <v>2732.6</v>
      </c>
      <c r="G105" s="8">
        <f>G106</f>
        <v>1527.5</v>
      </c>
      <c r="H105" s="96">
        <f t="shared" si="18"/>
        <v>55.899143672692674</v>
      </c>
    </row>
    <row r="106" spans="1:8" ht="63.75" outlineLevel="3">
      <c r="A106" s="14" t="s">
        <v>11</v>
      </c>
      <c r="B106" s="15" t="s">
        <v>58</v>
      </c>
      <c r="C106" s="15" t="s">
        <v>54</v>
      </c>
      <c r="D106" s="14"/>
      <c r="E106" s="16" t="s">
        <v>672</v>
      </c>
      <c r="F106" s="8">
        <f>F112+F116+F107</f>
        <v>2732.6</v>
      </c>
      <c r="G106" s="8">
        <f>G112+G116+G107</f>
        <v>1527.5</v>
      </c>
      <c r="H106" s="96">
        <f t="shared" si="18"/>
        <v>55.899143672692674</v>
      </c>
    </row>
    <row r="107" spans="1:8" ht="53.25" customHeight="1" outlineLevel="4">
      <c r="A107" s="14" t="s">
        <v>11</v>
      </c>
      <c r="B107" s="15" t="s">
        <v>58</v>
      </c>
      <c r="C107" s="15" t="s">
        <v>55</v>
      </c>
      <c r="D107" s="14"/>
      <c r="E107" s="16" t="s">
        <v>704</v>
      </c>
      <c r="F107" s="8">
        <f t="shared" ref="F107:G108" si="23">F108</f>
        <v>2212.6</v>
      </c>
      <c r="G107" s="8">
        <f t="shared" si="23"/>
        <v>1514.5</v>
      </c>
      <c r="H107" s="96">
        <f t="shared" si="18"/>
        <v>68.44888366627498</v>
      </c>
    </row>
    <row r="108" spans="1:8" ht="38.25" outlineLevel="5">
      <c r="A108" s="14" t="s">
        <v>11</v>
      </c>
      <c r="B108" s="15" t="s">
        <v>58</v>
      </c>
      <c r="C108" s="15" t="s">
        <v>56</v>
      </c>
      <c r="D108" s="14"/>
      <c r="E108" s="16" t="s">
        <v>354</v>
      </c>
      <c r="F108" s="8">
        <f t="shared" si="23"/>
        <v>2212.6</v>
      </c>
      <c r="G108" s="8">
        <f t="shared" si="23"/>
        <v>1514.5</v>
      </c>
      <c r="H108" s="96">
        <f t="shared" si="18"/>
        <v>68.44888366627498</v>
      </c>
    </row>
    <row r="109" spans="1:8" ht="25.5" outlineLevel="6">
      <c r="A109" s="14" t="s">
        <v>11</v>
      </c>
      <c r="B109" s="15" t="s">
        <v>58</v>
      </c>
      <c r="C109" s="15" t="s">
        <v>57</v>
      </c>
      <c r="D109" s="14"/>
      <c r="E109" s="16" t="s">
        <v>355</v>
      </c>
      <c r="F109" s="8">
        <f>F110+F111</f>
        <v>2212.6</v>
      </c>
      <c r="G109" s="8">
        <f>G110+G111</f>
        <v>1514.5</v>
      </c>
      <c r="H109" s="96">
        <f t="shared" si="18"/>
        <v>68.44888366627498</v>
      </c>
    </row>
    <row r="110" spans="1:8" ht="63.75" outlineLevel="7">
      <c r="A110" s="14" t="s">
        <v>11</v>
      </c>
      <c r="B110" s="15" t="s">
        <v>58</v>
      </c>
      <c r="C110" s="15" t="s">
        <v>57</v>
      </c>
      <c r="D110" s="14" t="s">
        <v>6</v>
      </c>
      <c r="E110" s="16" t="s">
        <v>305</v>
      </c>
      <c r="F110" s="8">
        <f>2008.2+110.4</f>
        <v>2118.6</v>
      </c>
      <c r="G110" s="8">
        <v>1463.4</v>
      </c>
      <c r="H110" s="96">
        <f t="shared" si="18"/>
        <v>69.073916737468139</v>
      </c>
    </row>
    <row r="111" spans="1:8" ht="25.5" customHeight="1" outlineLevel="7">
      <c r="A111" s="14" t="s">
        <v>11</v>
      </c>
      <c r="B111" s="15" t="s">
        <v>58</v>
      </c>
      <c r="C111" s="15" t="s">
        <v>57</v>
      </c>
      <c r="D111" s="14" t="s">
        <v>7</v>
      </c>
      <c r="E111" s="16" t="s">
        <v>306</v>
      </c>
      <c r="F111" s="8">
        <v>94</v>
      </c>
      <c r="G111" s="8">
        <v>51.1</v>
      </c>
      <c r="H111" s="96">
        <f t="shared" si="18"/>
        <v>54.361702127659569</v>
      </c>
    </row>
    <row r="112" spans="1:8" ht="42.75" customHeight="1" outlineLevel="4">
      <c r="A112" s="14" t="s">
        <v>11</v>
      </c>
      <c r="B112" s="15" t="s">
        <v>58</v>
      </c>
      <c r="C112" s="15" t="s">
        <v>59</v>
      </c>
      <c r="D112" s="14"/>
      <c r="E112" s="16" t="s">
        <v>356</v>
      </c>
      <c r="F112" s="8">
        <f t="shared" ref="F112:G114" si="24">F113</f>
        <v>50</v>
      </c>
      <c r="G112" s="8">
        <f t="shared" si="24"/>
        <v>0</v>
      </c>
      <c r="H112" s="96">
        <f t="shared" si="18"/>
        <v>0</v>
      </c>
    </row>
    <row r="113" spans="1:8" ht="51" outlineLevel="5">
      <c r="A113" s="14" t="s">
        <v>11</v>
      </c>
      <c r="B113" s="15" t="s">
        <v>58</v>
      </c>
      <c r="C113" s="15" t="s">
        <v>60</v>
      </c>
      <c r="D113" s="14"/>
      <c r="E113" s="16" t="s">
        <v>357</v>
      </c>
      <c r="F113" s="8">
        <f t="shared" si="24"/>
        <v>50</v>
      </c>
      <c r="G113" s="8">
        <f t="shared" si="24"/>
        <v>0</v>
      </c>
      <c r="H113" s="96">
        <f t="shared" si="18"/>
        <v>0</v>
      </c>
    </row>
    <row r="114" spans="1:8" ht="25.5" outlineLevel="6">
      <c r="A114" s="14" t="s">
        <v>11</v>
      </c>
      <c r="B114" s="15" t="s">
        <v>58</v>
      </c>
      <c r="C114" s="15" t="s">
        <v>61</v>
      </c>
      <c r="D114" s="14"/>
      <c r="E114" s="16" t="s">
        <v>358</v>
      </c>
      <c r="F114" s="8">
        <f t="shared" si="24"/>
        <v>50</v>
      </c>
      <c r="G114" s="8">
        <f t="shared" si="24"/>
        <v>0</v>
      </c>
      <c r="H114" s="96">
        <f t="shared" si="18"/>
        <v>0</v>
      </c>
    </row>
    <row r="115" spans="1:8" ht="25.5" outlineLevel="7">
      <c r="A115" s="14" t="s">
        <v>11</v>
      </c>
      <c r="B115" s="15" t="s">
        <v>58</v>
      </c>
      <c r="C115" s="15" t="s">
        <v>61</v>
      </c>
      <c r="D115" s="14" t="s">
        <v>7</v>
      </c>
      <c r="E115" s="16" t="s">
        <v>306</v>
      </c>
      <c r="F115" s="8">
        <v>50</v>
      </c>
      <c r="G115" s="8">
        <v>0</v>
      </c>
      <c r="H115" s="96">
        <f t="shared" si="18"/>
        <v>0</v>
      </c>
    </row>
    <row r="116" spans="1:8" ht="25.5" outlineLevel="4">
      <c r="A116" s="14" t="s">
        <v>11</v>
      </c>
      <c r="B116" s="15" t="s">
        <v>58</v>
      </c>
      <c r="C116" s="15" t="s">
        <v>62</v>
      </c>
      <c r="D116" s="14"/>
      <c r="E116" s="16" t="s">
        <v>359</v>
      </c>
      <c r="F116" s="8">
        <f>F117+F128</f>
        <v>470</v>
      </c>
      <c r="G116" s="8">
        <f>G117+G128</f>
        <v>13</v>
      </c>
      <c r="H116" s="96">
        <f t="shared" si="18"/>
        <v>2.7659574468085104</v>
      </c>
    </row>
    <row r="117" spans="1:8" ht="38.25" outlineLevel="5">
      <c r="A117" s="14" t="s">
        <v>11</v>
      </c>
      <c r="B117" s="15" t="s">
        <v>58</v>
      </c>
      <c r="C117" s="15" t="s">
        <v>63</v>
      </c>
      <c r="D117" s="14"/>
      <c r="E117" s="16" t="s">
        <v>360</v>
      </c>
      <c r="F117" s="8">
        <f>F118+F120+F122+F124+F126</f>
        <v>450</v>
      </c>
      <c r="G117" s="8">
        <f>G118+G120+G122+G124+G126</f>
        <v>13</v>
      </c>
      <c r="H117" s="96">
        <f t="shared" si="18"/>
        <v>2.8888888888888888</v>
      </c>
    </row>
    <row r="118" spans="1:8" outlineLevel="6">
      <c r="A118" s="14" t="s">
        <v>11</v>
      </c>
      <c r="B118" s="15" t="s">
        <v>58</v>
      </c>
      <c r="C118" s="15" t="s">
        <v>64</v>
      </c>
      <c r="D118" s="14"/>
      <c r="E118" s="16" t="s">
        <v>361</v>
      </c>
      <c r="F118" s="8">
        <f>F119</f>
        <v>130</v>
      </c>
      <c r="G118" s="8">
        <f>G119</f>
        <v>13</v>
      </c>
      <c r="H118" s="96">
        <f t="shared" si="18"/>
        <v>10</v>
      </c>
    </row>
    <row r="119" spans="1:8" ht="25.5" outlineLevel="7">
      <c r="A119" s="14" t="s">
        <v>11</v>
      </c>
      <c r="B119" s="15" t="s">
        <v>58</v>
      </c>
      <c r="C119" s="15" t="s">
        <v>64</v>
      </c>
      <c r="D119" s="14" t="s">
        <v>7</v>
      </c>
      <c r="E119" s="16" t="s">
        <v>306</v>
      </c>
      <c r="F119" s="8">
        <v>130</v>
      </c>
      <c r="G119" s="8">
        <v>13</v>
      </c>
      <c r="H119" s="96">
        <f t="shared" si="18"/>
        <v>10</v>
      </c>
    </row>
    <row r="120" spans="1:8" outlineLevel="6">
      <c r="A120" s="14" t="s">
        <v>11</v>
      </c>
      <c r="B120" s="15" t="s">
        <v>58</v>
      </c>
      <c r="C120" s="15" t="s">
        <v>65</v>
      </c>
      <c r="D120" s="14"/>
      <c r="E120" s="16" t="s">
        <v>362</v>
      </c>
      <c r="F120" s="8">
        <f>F121</f>
        <v>250</v>
      </c>
      <c r="G120" s="8">
        <f>G121</f>
        <v>0</v>
      </c>
      <c r="H120" s="96">
        <f t="shared" si="18"/>
        <v>0</v>
      </c>
    </row>
    <row r="121" spans="1:8" ht="25.5" outlineLevel="7">
      <c r="A121" s="14" t="s">
        <v>11</v>
      </c>
      <c r="B121" s="15" t="s">
        <v>58</v>
      </c>
      <c r="C121" s="15" t="s">
        <v>65</v>
      </c>
      <c r="D121" s="14" t="s">
        <v>7</v>
      </c>
      <c r="E121" s="16" t="s">
        <v>306</v>
      </c>
      <c r="F121" s="8">
        <v>250</v>
      </c>
      <c r="G121" s="8">
        <v>0</v>
      </c>
      <c r="H121" s="96">
        <f t="shared" si="18"/>
        <v>0</v>
      </c>
    </row>
    <row r="122" spans="1:8" outlineLevel="6">
      <c r="A122" s="14" t="s">
        <v>11</v>
      </c>
      <c r="B122" s="15" t="s">
        <v>58</v>
      </c>
      <c r="C122" s="15" t="s">
        <v>66</v>
      </c>
      <c r="D122" s="14"/>
      <c r="E122" s="16" t="s">
        <v>363</v>
      </c>
      <c r="F122" s="8">
        <f>F123</f>
        <v>40</v>
      </c>
      <c r="G122" s="8">
        <f>G123</f>
        <v>0</v>
      </c>
      <c r="H122" s="96">
        <f t="shared" si="18"/>
        <v>0</v>
      </c>
    </row>
    <row r="123" spans="1:8" ht="25.5" outlineLevel="7">
      <c r="A123" s="14" t="s">
        <v>11</v>
      </c>
      <c r="B123" s="15" t="s">
        <v>58</v>
      </c>
      <c r="C123" s="15" t="s">
        <v>66</v>
      </c>
      <c r="D123" s="14" t="s">
        <v>7</v>
      </c>
      <c r="E123" s="16" t="s">
        <v>306</v>
      </c>
      <c r="F123" s="8">
        <v>40</v>
      </c>
      <c r="G123" s="8">
        <v>0</v>
      </c>
      <c r="H123" s="96">
        <f t="shared" si="18"/>
        <v>0</v>
      </c>
    </row>
    <row r="124" spans="1:8" outlineLevel="6">
      <c r="A124" s="14" t="s">
        <v>11</v>
      </c>
      <c r="B124" s="15" t="s">
        <v>58</v>
      </c>
      <c r="C124" s="15" t="s">
        <v>67</v>
      </c>
      <c r="D124" s="14"/>
      <c r="E124" s="16" t="s">
        <v>364</v>
      </c>
      <c r="F124" s="8">
        <f>F125</f>
        <v>10</v>
      </c>
      <c r="G124" s="8">
        <f>G125</f>
        <v>0</v>
      </c>
      <c r="H124" s="96">
        <f t="shared" si="18"/>
        <v>0</v>
      </c>
    </row>
    <row r="125" spans="1:8" ht="25.5" outlineLevel="7">
      <c r="A125" s="14" t="s">
        <v>11</v>
      </c>
      <c r="B125" s="15" t="s">
        <v>58</v>
      </c>
      <c r="C125" s="15" t="s">
        <v>67</v>
      </c>
      <c r="D125" s="14" t="s">
        <v>7</v>
      </c>
      <c r="E125" s="16" t="s">
        <v>306</v>
      </c>
      <c r="F125" s="8">
        <v>10</v>
      </c>
      <c r="G125" s="8">
        <v>0</v>
      </c>
      <c r="H125" s="96">
        <f t="shared" si="18"/>
        <v>0</v>
      </c>
    </row>
    <row r="126" spans="1:8" outlineLevel="6">
      <c r="A126" s="14" t="s">
        <v>11</v>
      </c>
      <c r="B126" s="15" t="s">
        <v>58</v>
      </c>
      <c r="C126" s="15" t="s">
        <v>68</v>
      </c>
      <c r="D126" s="14"/>
      <c r="E126" s="16" t="s">
        <v>365</v>
      </c>
      <c r="F126" s="8">
        <f>F127</f>
        <v>20</v>
      </c>
      <c r="G126" s="8">
        <f>G127</f>
        <v>0</v>
      </c>
      <c r="H126" s="96">
        <f t="shared" si="18"/>
        <v>0</v>
      </c>
    </row>
    <row r="127" spans="1:8" ht="25.5" outlineLevel="7">
      <c r="A127" s="14" t="s">
        <v>11</v>
      </c>
      <c r="B127" s="15" t="s">
        <v>58</v>
      </c>
      <c r="C127" s="15" t="s">
        <v>68</v>
      </c>
      <c r="D127" s="14" t="s">
        <v>7</v>
      </c>
      <c r="E127" s="16" t="s">
        <v>306</v>
      </c>
      <c r="F127" s="8">
        <v>20</v>
      </c>
      <c r="G127" s="8">
        <v>0</v>
      </c>
      <c r="H127" s="96">
        <f t="shared" si="18"/>
        <v>0</v>
      </c>
    </row>
    <row r="128" spans="1:8" ht="38.25" outlineLevel="5">
      <c r="A128" s="14" t="s">
        <v>11</v>
      </c>
      <c r="B128" s="15" t="s">
        <v>58</v>
      </c>
      <c r="C128" s="15" t="s">
        <v>69</v>
      </c>
      <c r="D128" s="14"/>
      <c r="E128" s="16" t="s">
        <v>366</v>
      </c>
      <c r="F128" s="8">
        <f t="shared" ref="F128:G129" si="25">F129</f>
        <v>20</v>
      </c>
      <c r="G128" s="8">
        <f t="shared" si="25"/>
        <v>0</v>
      </c>
      <c r="H128" s="96">
        <f t="shared" si="18"/>
        <v>0</v>
      </c>
    </row>
    <row r="129" spans="1:9" ht="25.5" outlineLevel="6">
      <c r="A129" s="14" t="s">
        <v>11</v>
      </c>
      <c r="B129" s="15" t="s">
        <v>58</v>
      </c>
      <c r="C129" s="15" t="s">
        <v>70</v>
      </c>
      <c r="D129" s="14"/>
      <c r="E129" s="16" t="s">
        <v>367</v>
      </c>
      <c r="F129" s="8">
        <f t="shared" si="25"/>
        <v>20</v>
      </c>
      <c r="G129" s="8">
        <f t="shared" si="25"/>
        <v>0</v>
      </c>
      <c r="H129" s="96">
        <f t="shared" si="18"/>
        <v>0</v>
      </c>
    </row>
    <row r="130" spans="1:9" ht="25.5" outlineLevel="7">
      <c r="A130" s="14" t="s">
        <v>11</v>
      </c>
      <c r="B130" s="15" t="s">
        <v>58</v>
      </c>
      <c r="C130" s="15" t="s">
        <v>70</v>
      </c>
      <c r="D130" s="14" t="s">
        <v>7</v>
      </c>
      <c r="E130" s="16" t="s">
        <v>306</v>
      </c>
      <c r="F130" s="8">
        <v>20</v>
      </c>
      <c r="G130" s="8">
        <v>0</v>
      </c>
      <c r="H130" s="96">
        <f t="shared" si="18"/>
        <v>0</v>
      </c>
    </row>
    <row r="131" spans="1:9" ht="25.5" outlineLevel="7">
      <c r="A131" s="14" t="s">
        <v>11</v>
      </c>
      <c r="B131" s="15" t="s">
        <v>590</v>
      </c>
      <c r="C131" s="15"/>
      <c r="D131" s="14"/>
      <c r="E131" s="16" t="s">
        <v>595</v>
      </c>
      <c r="F131" s="8">
        <f>F132+F140</f>
        <v>793</v>
      </c>
      <c r="G131" s="8">
        <f>G132+G140</f>
        <v>0</v>
      </c>
      <c r="H131" s="96">
        <f t="shared" si="18"/>
        <v>0</v>
      </c>
    </row>
    <row r="132" spans="1:9" ht="38.25" outlineLevel="7">
      <c r="A132" s="14" t="s">
        <v>11</v>
      </c>
      <c r="B132" s="15" t="s">
        <v>590</v>
      </c>
      <c r="C132" s="15" t="s">
        <v>44</v>
      </c>
      <c r="D132" s="14"/>
      <c r="E132" s="16" t="s">
        <v>673</v>
      </c>
      <c r="F132" s="8">
        <f>F133</f>
        <v>45</v>
      </c>
      <c r="G132" s="8">
        <f>G133</f>
        <v>0</v>
      </c>
      <c r="H132" s="96">
        <f t="shared" si="18"/>
        <v>0</v>
      </c>
    </row>
    <row r="133" spans="1:9" ht="38.25" outlineLevel="7">
      <c r="A133" s="14" t="s">
        <v>11</v>
      </c>
      <c r="B133" s="15" t="s">
        <v>590</v>
      </c>
      <c r="C133" s="15" t="s">
        <v>45</v>
      </c>
      <c r="D133" s="14"/>
      <c r="E133" s="16" t="s">
        <v>338</v>
      </c>
      <c r="F133" s="8">
        <f>F134+F137</f>
        <v>45</v>
      </c>
      <c r="G133" s="8">
        <f>G134+G137</f>
        <v>0</v>
      </c>
      <c r="H133" s="96">
        <f t="shared" si="18"/>
        <v>0</v>
      </c>
    </row>
    <row r="134" spans="1:9" ht="25.5" outlineLevel="7">
      <c r="A134" s="14" t="s">
        <v>11</v>
      </c>
      <c r="B134" s="15" t="s">
        <v>590</v>
      </c>
      <c r="C134" s="15" t="s">
        <v>46</v>
      </c>
      <c r="D134" s="14"/>
      <c r="E134" s="16" t="s">
        <v>339</v>
      </c>
      <c r="F134" s="8">
        <f t="shared" ref="F134:G135" si="26">F135</f>
        <v>2</v>
      </c>
      <c r="G134" s="8">
        <f t="shared" si="26"/>
        <v>0</v>
      </c>
      <c r="H134" s="96">
        <f t="shared" si="18"/>
        <v>0</v>
      </c>
    </row>
    <row r="135" spans="1:9" ht="25.5" outlineLevel="7">
      <c r="A135" s="14" t="s">
        <v>11</v>
      </c>
      <c r="B135" s="15" t="s">
        <v>590</v>
      </c>
      <c r="C135" s="15" t="s">
        <v>47</v>
      </c>
      <c r="D135" s="14"/>
      <c r="E135" s="16" t="s">
        <v>340</v>
      </c>
      <c r="F135" s="8">
        <f t="shared" si="26"/>
        <v>2</v>
      </c>
      <c r="G135" s="8">
        <f t="shared" si="26"/>
        <v>0</v>
      </c>
      <c r="H135" s="96">
        <f t="shared" si="18"/>
        <v>0</v>
      </c>
    </row>
    <row r="136" spans="1:9" ht="25.5" outlineLevel="7">
      <c r="A136" s="14" t="s">
        <v>11</v>
      </c>
      <c r="B136" s="15" t="s">
        <v>590</v>
      </c>
      <c r="C136" s="15" t="s">
        <v>47</v>
      </c>
      <c r="D136" s="14" t="s">
        <v>7</v>
      </c>
      <c r="E136" s="16" t="s">
        <v>306</v>
      </c>
      <c r="F136" s="8">
        <v>2</v>
      </c>
      <c r="G136" s="8">
        <v>0</v>
      </c>
      <c r="H136" s="96">
        <f t="shared" si="18"/>
        <v>0</v>
      </c>
    </row>
    <row r="137" spans="1:9" ht="25.5" outlineLevel="7">
      <c r="A137" s="14" t="s">
        <v>11</v>
      </c>
      <c r="B137" s="15" t="s">
        <v>590</v>
      </c>
      <c r="C137" s="15" t="s">
        <v>48</v>
      </c>
      <c r="D137" s="14"/>
      <c r="E137" s="16" t="s">
        <v>644</v>
      </c>
      <c r="F137" s="8">
        <f t="shared" ref="F137:G138" si="27">F138</f>
        <v>43</v>
      </c>
      <c r="G137" s="8">
        <f t="shared" si="27"/>
        <v>0</v>
      </c>
      <c r="H137" s="96">
        <f t="shared" si="18"/>
        <v>0</v>
      </c>
    </row>
    <row r="138" spans="1:9" ht="25.5" outlineLevel="7">
      <c r="A138" s="14" t="s">
        <v>11</v>
      </c>
      <c r="B138" s="15" t="s">
        <v>590</v>
      </c>
      <c r="C138" s="15" t="s">
        <v>49</v>
      </c>
      <c r="D138" s="14"/>
      <c r="E138" s="16" t="s">
        <v>342</v>
      </c>
      <c r="F138" s="8">
        <f t="shared" si="27"/>
        <v>43</v>
      </c>
      <c r="G138" s="8">
        <f t="shared" si="27"/>
        <v>0</v>
      </c>
      <c r="H138" s="96">
        <f t="shared" si="18"/>
        <v>0</v>
      </c>
    </row>
    <row r="139" spans="1:9" ht="63.75" outlineLevel="7">
      <c r="A139" s="14" t="s">
        <v>11</v>
      </c>
      <c r="B139" s="15" t="s">
        <v>590</v>
      </c>
      <c r="C139" s="15" t="s">
        <v>49</v>
      </c>
      <c r="D139" s="14">
        <v>100</v>
      </c>
      <c r="E139" s="16" t="s">
        <v>305</v>
      </c>
      <c r="F139" s="8">
        <v>43</v>
      </c>
      <c r="G139" s="8">
        <v>0</v>
      </c>
      <c r="H139" s="96">
        <f t="shared" si="18"/>
        <v>0</v>
      </c>
    </row>
    <row r="140" spans="1:9" ht="38.25" outlineLevel="7">
      <c r="A140" s="14" t="s">
        <v>11</v>
      </c>
      <c r="B140" s="15" t="s">
        <v>590</v>
      </c>
      <c r="C140" s="15" t="s">
        <v>591</v>
      </c>
      <c r="D140" s="14"/>
      <c r="E140" s="16" t="s">
        <v>674</v>
      </c>
      <c r="F140" s="8">
        <f t="shared" ref="F140:G143" si="28">F141</f>
        <v>748</v>
      </c>
      <c r="G140" s="8">
        <f t="shared" si="28"/>
        <v>0</v>
      </c>
      <c r="H140" s="96">
        <f t="shared" si="18"/>
        <v>0</v>
      </c>
    </row>
    <row r="141" spans="1:9" ht="76.5" outlineLevel="7">
      <c r="A141" s="14" t="s">
        <v>11</v>
      </c>
      <c r="B141" s="15" t="s">
        <v>590</v>
      </c>
      <c r="C141" s="15" t="s">
        <v>592</v>
      </c>
      <c r="D141" s="14"/>
      <c r="E141" s="16" t="s">
        <v>598</v>
      </c>
      <c r="F141" s="8">
        <f t="shared" si="28"/>
        <v>748</v>
      </c>
      <c r="G141" s="8">
        <f t="shared" si="28"/>
        <v>0</v>
      </c>
      <c r="H141" s="96">
        <f t="shared" si="18"/>
        <v>0</v>
      </c>
    </row>
    <row r="142" spans="1:9" ht="25.5" outlineLevel="7">
      <c r="A142" s="14" t="s">
        <v>11</v>
      </c>
      <c r="B142" s="15" t="s">
        <v>590</v>
      </c>
      <c r="C142" s="15" t="s">
        <v>593</v>
      </c>
      <c r="D142" s="14"/>
      <c r="E142" s="16" t="s">
        <v>596</v>
      </c>
      <c r="F142" s="8">
        <f>F143+F145</f>
        <v>748</v>
      </c>
      <c r="G142" s="8">
        <f t="shared" ref="G142" si="29">G143+G145</f>
        <v>0</v>
      </c>
      <c r="H142" s="96">
        <f t="shared" si="18"/>
        <v>0</v>
      </c>
    </row>
    <row r="143" spans="1:9" ht="25.5" outlineLevel="7">
      <c r="A143" s="14" t="s">
        <v>11</v>
      </c>
      <c r="B143" s="15" t="s">
        <v>590</v>
      </c>
      <c r="C143" s="15" t="s">
        <v>594</v>
      </c>
      <c r="D143" s="14"/>
      <c r="E143" s="16" t="s">
        <v>597</v>
      </c>
      <c r="F143" s="8">
        <f t="shared" si="28"/>
        <v>150</v>
      </c>
      <c r="G143" s="8">
        <f t="shared" si="28"/>
        <v>0</v>
      </c>
      <c r="H143" s="96">
        <f t="shared" si="18"/>
        <v>0</v>
      </c>
    </row>
    <row r="144" spans="1:9" ht="25.5" outlineLevel="7">
      <c r="A144" s="14" t="s">
        <v>11</v>
      </c>
      <c r="B144" s="15" t="s">
        <v>590</v>
      </c>
      <c r="C144" s="15" t="s">
        <v>594</v>
      </c>
      <c r="D144" s="14">
        <v>200</v>
      </c>
      <c r="E144" s="16" t="s">
        <v>306</v>
      </c>
      <c r="F144" s="8">
        <v>150</v>
      </c>
      <c r="G144" s="8">
        <v>0</v>
      </c>
      <c r="H144" s="96">
        <f t="shared" si="18"/>
        <v>0</v>
      </c>
      <c r="I144" s="1"/>
    </row>
    <row r="145" spans="1:9" ht="30" customHeight="1" outlineLevel="7">
      <c r="A145" s="14" t="s">
        <v>11</v>
      </c>
      <c r="B145" s="15" t="s">
        <v>590</v>
      </c>
      <c r="C145" s="15" t="s">
        <v>687</v>
      </c>
      <c r="D145" s="14"/>
      <c r="E145" s="16" t="s">
        <v>688</v>
      </c>
      <c r="F145" s="8">
        <f>F146</f>
        <v>598</v>
      </c>
      <c r="G145" s="8">
        <f t="shared" ref="G145" si="30">G146</f>
        <v>0</v>
      </c>
      <c r="H145" s="96">
        <f t="shared" si="18"/>
        <v>0</v>
      </c>
      <c r="I145" s="1"/>
    </row>
    <row r="146" spans="1:9" ht="25.5" outlineLevel="7">
      <c r="A146" s="14" t="s">
        <v>11</v>
      </c>
      <c r="B146" s="15" t="s">
        <v>590</v>
      </c>
      <c r="C146" s="15" t="s">
        <v>687</v>
      </c>
      <c r="D146" s="14">
        <v>200</v>
      </c>
      <c r="E146" s="16" t="s">
        <v>306</v>
      </c>
      <c r="F146" s="8">
        <v>598</v>
      </c>
      <c r="G146" s="8">
        <v>0</v>
      </c>
      <c r="H146" s="96">
        <f t="shared" si="18"/>
        <v>0</v>
      </c>
      <c r="I146" s="1"/>
    </row>
    <row r="147" spans="1:9" outlineLevel="1">
      <c r="A147" s="14" t="s">
        <v>11</v>
      </c>
      <c r="B147" s="15" t="s">
        <v>71</v>
      </c>
      <c r="C147" s="15"/>
      <c r="D147" s="14"/>
      <c r="E147" s="16" t="s">
        <v>253</v>
      </c>
      <c r="F147" s="8">
        <f>F148+F156+F199</f>
        <v>153908.9</v>
      </c>
      <c r="G147" s="8">
        <f>G148+G156+G199</f>
        <v>59423.1</v>
      </c>
      <c r="H147" s="96">
        <f t="shared" si="18"/>
        <v>38.609268209960568</v>
      </c>
      <c r="I147" s="1"/>
    </row>
    <row r="148" spans="1:9" outlineLevel="2">
      <c r="A148" s="14" t="s">
        <v>11</v>
      </c>
      <c r="B148" s="15" t="s">
        <v>76</v>
      </c>
      <c r="C148" s="15"/>
      <c r="D148" s="14"/>
      <c r="E148" s="16" t="s">
        <v>273</v>
      </c>
      <c r="F148" s="8">
        <f>F149</f>
        <v>16411.900000000001</v>
      </c>
      <c r="G148" s="8">
        <f t="shared" ref="G148:G150" si="31">G149</f>
        <v>9573.6</v>
      </c>
      <c r="H148" s="96">
        <f t="shared" ref="H148:H205" si="32">G148/F148*100</f>
        <v>58.333282557168872</v>
      </c>
      <c r="I148" s="1"/>
    </row>
    <row r="149" spans="1:9" ht="51" outlineLevel="3">
      <c r="A149" s="14" t="s">
        <v>11</v>
      </c>
      <c r="B149" s="15" t="s">
        <v>76</v>
      </c>
      <c r="C149" s="15" t="s">
        <v>73</v>
      </c>
      <c r="D149" s="14"/>
      <c r="E149" s="16" t="s">
        <v>667</v>
      </c>
      <c r="F149" s="8">
        <f>F150</f>
        <v>16411.900000000001</v>
      </c>
      <c r="G149" s="8">
        <f t="shared" si="31"/>
        <v>9573.6</v>
      </c>
      <c r="H149" s="96">
        <f t="shared" si="32"/>
        <v>58.333282557168872</v>
      </c>
      <c r="I149" s="1"/>
    </row>
    <row r="150" spans="1:9" ht="25.5" outlineLevel="4">
      <c r="A150" s="14" t="s">
        <v>11</v>
      </c>
      <c r="B150" s="15" t="s">
        <v>76</v>
      </c>
      <c r="C150" s="15" t="s">
        <v>77</v>
      </c>
      <c r="D150" s="14"/>
      <c r="E150" s="16" t="s">
        <v>371</v>
      </c>
      <c r="F150" s="8">
        <f>F151</f>
        <v>16411.900000000001</v>
      </c>
      <c r="G150" s="8">
        <f t="shared" si="31"/>
        <v>9573.6</v>
      </c>
      <c r="H150" s="96">
        <f t="shared" si="32"/>
        <v>58.333282557168872</v>
      </c>
      <c r="I150" s="1"/>
    </row>
    <row r="151" spans="1:9" ht="25.5" outlineLevel="5">
      <c r="A151" s="14" t="s">
        <v>11</v>
      </c>
      <c r="B151" s="15" t="s">
        <v>76</v>
      </c>
      <c r="C151" s="15" t="s">
        <v>78</v>
      </c>
      <c r="D151" s="14"/>
      <c r="E151" s="16" t="s">
        <v>372</v>
      </c>
      <c r="F151" s="8">
        <f>F152+F154</f>
        <v>16411.900000000001</v>
      </c>
      <c r="G151" s="8">
        <f>G152+G154</f>
        <v>9573.6</v>
      </c>
      <c r="H151" s="96">
        <f t="shared" si="32"/>
        <v>58.333282557168872</v>
      </c>
      <c r="I151" s="1"/>
    </row>
    <row r="152" spans="1:9" ht="38.25" outlineLevel="6">
      <c r="A152" s="14" t="s">
        <v>11</v>
      </c>
      <c r="B152" s="15" t="s">
        <v>76</v>
      </c>
      <c r="C152" s="15" t="s">
        <v>79</v>
      </c>
      <c r="D152" s="14"/>
      <c r="E152" s="16" t="s">
        <v>373</v>
      </c>
      <c r="F152" s="8">
        <f>F153</f>
        <v>3285.4</v>
      </c>
      <c r="G152" s="8">
        <f>G153</f>
        <v>9573.6</v>
      </c>
      <c r="H152" s="96">
        <f t="shared" si="32"/>
        <v>291.39830766421136</v>
      </c>
      <c r="I152" s="1"/>
    </row>
    <row r="153" spans="1:9" ht="25.5" outlineLevel="7">
      <c r="A153" s="14" t="s">
        <v>11</v>
      </c>
      <c r="B153" s="15" t="s">
        <v>76</v>
      </c>
      <c r="C153" s="15" t="s">
        <v>79</v>
      </c>
      <c r="D153" s="14" t="s">
        <v>7</v>
      </c>
      <c r="E153" s="16" t="s">
        <v>306</v>
      </c>
      <c r="F153" s="8">
        <v>3285.4</v>
      </c>
      <c r="G153" s="8">
        <v>9573.6</v>
      </c>
      <c r="H153" s="96">
        <f t="shared" si="32"/>
        <v>291.39830766421136</v>
      </c>
      <c r="I153" s="1"/>
    </row>
    <row r="154" spans="1:9" ht="38.25" outlineLevel="7">
      <c r="A154" s="14" t="s">
        <v>11</v>
      </c>
      <c r="B154" s="15" t="s">
        <v>76</v>
      </c>
      <c r="C154" s="15" t="s">
        <v>554</v>
      </c>
      <c r="D154" s="14"/>
      <c r="E154" s="16" t="s">
        <v>373</v>
      </c>
      <c r="F154" s="8">
        <f>F155</f>
        <v>13126.5</v>
      </c>
      <c r="G154" s="8">
        <f>G155</f>
        <v>0</v>
      </c>
      <c r="H154" s="96">
        <f t="shared" si="32"/>
        <v>0</v>
      </c>
      <c r="I154" s="1"/>
    </row>
    <row r="155" spans="1:9" ht="25.5" outlineLevel="7">
      <c r="A155" s="14" t="s">
        <v>11</v>
      </c>
      <c r="B155" s="15" t="s">
        <v>76</v>
      </c>
      <c r="C155" s="15" t="s">
        <v>554</v>
      </c>
      <c r="D155" s="14">
        <v>200</v>
      </c>
      <c r="E155" s="16" t="s">
        <v>306</v>
      </c>
      <c r="F155" s="8">
        <v>13126.5</v>
      </c>
      <c r="G155" s="8">
        <v>0</v>
      </c>
      <c r="H155" s="96">
        <f t="shared" si="32"/>
        <v>0</v>
      </c>
      <c r="I155" s="1"/>
    </row>
    <row r="156" spans="1:9" outlineLevel="2">
      <c r="A156" s="14" t="s">
        <v>11</v>
      </c>
      <c r="B156" s="15" t="s">
        <v>80</v>
      </c>
      <c r="C156" s="15"/>
      <c r="D156" s="14"/>
      <c r="E156" s="16" t="s">
        <v>274</v>
      </c>
      <c r="F156" s="8">
        <f>F157+F194</f>
        <v>137197</v>
      </c>
      <c r="G156" s="8">
        <f>G157+G194</f>
        <v>49701.2</v>
      </c>
      <c r="H156" s="96">
        <f t="shared" si="32"/>
        <v>36.226156548612579</v>
      </c>
      <c r="I156" s="1"/>
    </row>
    <row r="157" spans="1:9" ht="51" outlineLevel="3">
      <c r="A157" s="14" t="s">
        <v>11</v>
      </c>
      <c r="B157" s="15" t="s">
        <v>80</v>
      </c>
      <c r="C157" s="15" t="s">
        <v>73</v>
      </c>
      <c r="D157" s="14"/>
      <c r="E157" s="16" t="s">
        <v>667</v>
      </c>
      <c r="F157" s="8">
        <f>F158+F188</f>
        <v>136797</v>
      </c>
      <c r="G157" s="8">
        <f>G158+G188</f>
        <v>49701.2</v>
      </c>
      <c r="H157" s="96">
        <f t="shared" si="32"/>
        <v>36.332083305920449</v>
      </c>
      <c r="I157" s="1"/>
    </row>
    <row r="158" spans="1:9" ht="25.5" outlineLevel="4">
      <c r="A158" s="14" t="s">
        <v>11</v>
      </c>
      <c r="B158" s="15" t="s">
        <v>80</v>
      </c>
      <c r="C158" s="15" t="s">
        <v>77</v>
      </c>
      <c r="D158" s="14"/>
      <c r="E158" s="16" t="s">
        <v>371</v>
      </c>
      <c r="F158" s="8">
        <f>F159+F170+F183</f>
        <v>133842.4</v>
      </c>
      <c r="G158" s="8">
        <f>G159+G170+G183</f>
        <v>47167.5</v>
      </c>
      <c r="H158" s="96">
        <f t="shared" si="32"/>
        <v>35.241074577264008</v>
      </c>
      <c r="I158" s="1"/>
    </row>
    <row r="159" spans="1:9" ht="38.25" outlineLevel="5">
      <c r="A159" s="14" t="s">
        <v>11</v>
      </c>
      <c r="B159" s="15" t="s">
        <v>80</v>
      </c>
      <c r="C159" s="15" t="s">
        <v>81</v>
      </c>
      <c r="D159" s="14"/>
      <c r="E159" s="16" t="s">
        <v>374</v>
      </c>
      <c r="F159" s="8">
        <f>F160+F162+F164+F166</f>
        <v>40831.399999999994</v>
      </c>
      <c r="G159" s="8">
        <f>G160+G162+G164+G166+G168</f>
        <v>25869.000000000004</v>
      </c>
      <c r="H159" s="96">
        <f t="shared" si="32"/>
        <v>63.355652757436701</v>
      </c>
      <c r="I159" s="1"/>
    </row>
    <row r="160" spans="1:9" ht="63.75" outlineLevel="6">
      <c r="A160" s="14" t="s">
        <v>11</v>
      </c>
      <c r="B160" s="15" t="s">
        <v>80</v>
      </c>
      <c r="C160" s="15" t="s">
        <v>82</v>
      </c>
      <c r="D160" s="14"/>
      <c r="E160" s="16" t="s">
        <v>375</v>
      </c>
      <c r="F160" s="8">
        <f>F161</f>
        <v>16928.099999999999</v>
      </c>
      <c r="G160" s="8">
        <f>G161</f>
        <v>10150.9</v>
      </c>
      <c r="H160" s="96">
        <f t="shared" si="32"/>
        <v>59.964792268476671</v>
      </c>
      <c r="I160" s="1"/>
    </row>
    <row r="161" spans="1:9" ht="25.5" outlineLevel="7">
      <c r="A161" s="14" t="s">
        <v>11</v>
      </c>
      <c r="B161" s="15" t="s">
        <v>80</v>
      </c>
      <c r="C161" s="15" t="s">
        <v>82</v>
      </c>
      <c r="D161" s="14" t="s">
        <v>7</v>
      </c>
      <c r="E161" s="16" t="s">
        <v>306</v>
      </c>
      <c r="F161" s="8">
        <v>16928.099999999999</v>
      </c>
      <c r="G161" s="8">
        <v>10150.9</v>
      </c>
      <c r="H161" s="96">
        <f t="shared" si="32"/>
        <v>59.964792268476671</v>
      </c>
      <c r="I161" s="1"/>
    </row>
    <row r="162" spans="1:9" ht="38.25" outlineLevel="6">
      <c r="A162" s="74" t="s">
        <v>11</v>
      </c>
      <c r="B162" s="75" t="s">
        <v>80</v>
      </c>
      <c r="C162" s="75" t="s">
        <v>83</v>
      </c>
      <c r="D162" s="74"/>
      <c r="E162" s="76" t="s">
        <v>376</v>
      </c>
      <c r="F162" s="77">
        <f>F163</f>
        <v>9360</v>
      </c>
      <c r="G162" s="77">
        <f>G163</f>
        <v>6800</v>
      </c>
      <c r="H162" s="96">
        <f t="shared" si="32"/>
        <v>72.649572649572647</v>
      </c>
      <c r="I162" s="1"/>
    </row>
    <row r="163" spans="1:9" ht="25.5" outlineLevel="7">
      <c r="A163" s="74" t="s">
        <v>11</v>
      </c>
      <c r="B163" s="75" t="s">
        <v>80</v>
      </c>
      <c r="C163" s="75" t="s">
        <v>83</v>
      </c>
      <c r="D163" s="74" t="s">
        <v>39</v>
      </c>
      <c r="E163" s="76" t="s">
        <v>332</v>
      </c>
      <c r="F163" s="77">
        <f>8000+1360</f>
        <v>9360</v>
      </c>
      <c r="G163" s="77">
        <v>6800</v>
      </c>
      <c r="H163" s="96">
        <f t="shared" si="32"/>
        <v>72.649572649572647</v>
      </c>
      <c r="I163" s="1"/>
    </row>
    <row r="164" spans="1:9" ht="25.5" outlineLevel="6">
      <c r="A164" s="74" t="s">
        <v>11</v>
      </c>
      <c r="B164" s="75" t="s">
        <v>80</v>
      </c>
      <c r="C164" s="75" t="s">
        <v>84</v>
      </c>
      <c r="D164" s="74"/>
      <c r="E164" s="76" t="s">
        <v>377</v>
      </c>
      <c r="F164" s="77">
        <f>F165</f>
        <v>7143.2999999999993</v>
      </c>
      <c r="G164" s="77">
        <f>G165</f>
        <v>4770.3999999999996</v>
      </c>
      <c r="H164" s="96">
        <f t="shared" si="32"/>
        <v>66.781459549507943</v>
      </c>
      <c r="I164" s="1"/>
    </row>
    <row r="165" spans="1:9" ht="25.5" outlineLevel="7">
      <c r="A165" s="74" t="s">
        <v>11</v>
      </c>
      <c r="B165" s="75" t="s">
        <v>80</v>
      </c>
      <c r="C165" s="75" t="s">
        <v>84</v>
      </c>
      <c r="D165" s="74" t="s">
        <v>7</v>
      </c>
      <c r="E165" s="76" t="s">
        <v>306</v>
      </c>
      <c r="F165" s="77">
        <f>4000+6118.8-2975.5</f>
        <v>7143.2999999999993</v>
      </c>
      <c r="G165" s="77">
        <v>4770.3999999999996</v>
      </c>
      <c r="H165" s="96">
        <f t="shared" si="32"/>
        <v>66.781459549507943</v>
      </c>
      <c r="I165" s="1"/>
    </row>
    <row r="166" spans="1:9" ht="51" outlineLevel="6">
      <c r="A166" s="74" t="s">
        <v>11</v>
      </c>
      <c r="B166" s="75" t="s">
        <v>80</v>
      </c>
      <c r="C166" s="75" t="s">
        <v>85</v>
      </c>
      <c r="D166" s="74"/>
      <c r="E166" s="76" t="s">
        <v>748</v>
      </c>
      <c r="F166" s="77">
        <f>F167</f>
        <v>7400</v>
      </c>
      <c r="G166" s="77">
        <f>G167</f>
        <v>4047.7</v>
      </c>
      <c r="H166" s="96">
        <f t="shared" si="32"/>
        <v>54.69864864864865</v>
      </c>
      <c r="I166" s="1"/>
    </row>
    <row r="167" spans="1:9" ht="25.5" outlineLevel="7">
      <c r="A167" s="74" t="s">
        <v>11</v>
      </c>
      <c r="B167" s="75" t="s">
        <v>80</v>
      </c>
      <c r="C167" s="75" t="s">
        <v>85</v>
      </c>
      <c r="D167" s="74" t="s">
        <v>7</v>
      </c>
      <c r="E167" s="76" t="s">
        <v>306</v>
      </c>
      <c r="F167" s="77">
        <f>6000+700+700</f>
        <v>7400</v>
      </c>
      <c r="G167" s="77">
        <v>4047.7</v>
      </c>
      <c r="H167" s="96">
        <f t="shared" si="32"/>
        <v>54.69864864864865</v>
      </c>
      <c r="I167" s="1"/>
    </row>
    <row r="168" spans="1:9" ht="25.5" outlineLevel="7">
      <c r="A168" s="74">
        <v>802</v>
      </c>
      <c r="B168" s="75" t="s">
        <v>80</v>
      </c>
      <c r="C168" s="75" t="s">
        <v>781</v>
      </c>
      <c r="D168" s="74"/>
      <c r="E168" s="76" t="s">
        <v>782</v>
      </c>
      <c r="F168" s="78">
        <f>F169</f>
        <v>0</v>
      </c>
      <c r="G168" s="78">
        <f>G169</f>
        <v>100</v>
      </c>
      <c r="H168" s="109"/>
      <c r="I168" s="1"/>
    </row>
    <row r="169" spans="1:9" outlineLevel="7">
      <c r="A169" s="74">
        <v>802</v>
      </c>
      <c r="B169" s="75" t="s">
        <v>80</v>
      </c>
      <c r="C169" s="75" t="s">
        <v>781</v>
      </c>
      <c r="D169" s="74">
        <v>800</v>
      </c>
      <c r="E169" s="76" t="s">
        <v>783</v>
      </c>
      <c r="F169" s="78">
        <v>0</v>
      </c>
      <c r="G169" s="78">
        <v>100</v>
      </c>
      <c r="H169" s="109"/>
      <c r="I169" s="1"/>
    </row>
    <row r="170" spans="1:9" ht="25.5" outlineLevel="5">
      <c r="A170" s="74" t="s">
        <v>11</v>
      </c>
      <c r="B170" s="75" t="s">
        <v>80</v>
      </c>
      <c r="C170" s="75" t="s">
        <v>86</v>
      </c>
      <c r="D170" s="74"/>
      <c r="E170" s="76" t="s">
        <v>607</v>
      </c>
      <c r="F170" s="77">
        <f>F177+F171+F175+F179+F181+F173</f>
        <v>82636.2</v>
      </c>
      <c r="G170" s="77">
        <f>G177+G171+G175+G179+G181+G173</f>
        <v>14417.5</v>
      </c>
      <c r="H170" s="96">
        <f t="shared" si="32"/>
        <v>17.446954240393435</v>
      </c>
      <c r="I170" s="1"/>
    </row>
    <row r="171" spans="1:9" ht="38.25" outlineLevel="5">
      <c r="A171" s="74" t="s">
        <v>11</v>
      </c>
      <c r="B171" s="75" t="s">
        <v>80</v>
      </c>
      <c r="C171" s="75" t="s">
        <v>741</v>
      </c>
      <c r="D171" s="74"/>
      <c r="E171" s="76" t="s">
        <v>745</v>
      </c>
      <c r="F171" s="77">
        <f>F172</f>
        <v>4166</v>
      </c>
      <c r="G171" s="77">
        <f>G172</f>
        <v>0</v>
      </c>
      <c r="H171" s="96">
        <f t="shared" si="32"/>
        <v>0</v>
      </c>
      <c r="I171" s="1"/>
    </row>
    <row r="172" spans="1:9" ht="25.5" outlineLevel="5">
      <c r="A172" s="74" t="s">
        <v>11</v>
      </c>
      <c r="B172" s="75" t="s">
        <v>80</v>
      </c>
      <c r="C172" s="75" t="s">
        <v>741</v>
      </c>
      <c r="D172" s="74" t="s">
        <v>7</v>
      </c>
      <c r="E172" s="76" t="s">
        <v>306</v>
      </c>
      <c r="F172" s="77">
        <v>4166</v>
      </c>
      <c r="G172" s="77">
        <v>0</v>
      </c>
      <c r="H172" s="96">
        <f t="shared" si="32"/>
        <v>0</v>
      </c>
      <c r="I172" s="1"/>
    </row>
    <row r="173" spans="1:9" ht="55.5" customHeight="1" outlineLevel="5">
      <c r="A173" s="74" t="s">
        <v>11</v>
      </c>
      <c r="B173" s="75" t="s">
        <v>80</v>
      </c>
      <c r="C173" s="75" t="s">
        <v>763</v>
      </c>
      <c r="D173" s="74"/>
      <c r="E173" s="76" t="s">
        <v>764</v>
      </c>
      <c r="F173" s="77">
        <f>F174</f>
        <v>6093.7</v>
      </c>
      <c r="G173" s="77">
        <f t="shared" ref="G173" si="33">G174</f>
        <v>0</v>
      </c>
      <c r="H173" s="96">
        <f t="shared" si="32"/>
        <v>0</v>
      </c>
      <c r="I173" s="1"/>
    </row>
    <row r="174" spans="1:9" ht="25.5" outlineLevel="5">
      <c r="A174" s="74" t="s">
        <v>11</v>
      </c>
      <c r="B174" s="75" t="s">
        <v>80</v>
      </c>
      <c r="C174" s="75" t="s">
        <v>763</v>
      </c>
      <c r="D174" s="74" t="s">
        <v>7</v>
      </c>
      <c r="E174" s="76" t="s">
        <v>306</v>
      </c>
      <c r="F174" s="77">
        <v>6093.7</v>
      </c>
      <c r="G174" s="77">
        <v>0</v>
      </c>
      <c r="H174" s="96">
        <f t="shared" si="32"/>
        <v>0</v>
      </c>
      <c r="I174" s="1"/>
    </row>
    <row r="175" spans="1:9" ht="25.5" outlineLevel="5">
      <c r="A175" s="14" t="s">
        <v>11</v>
      </c>
      <c r="B175" s="15" t="s">
        <v>80</v>
      </c>
      <c r="C175" s="15" t="s">
        <v>555</v>
      </c>
      <c r="D175" s="14"/>
      <c r="E175" s="16" t="s">
        <v>720</v>
      </c>
      <c r="F175" s="8">
        <f>F176</f>
        <v>63713.7</v>
      </c>
      <c r="G175" s="8">
        <f>G176</f>
        <v>12975.7</v>
      </c>
      <c r="H175" s="96">
        <f t="shared" si="32"/>
        <v>20.365635648220088</v>
      </c>
      <c r="I175" s="1"/>
    </row>
    <row r="176" spans="1:9" ht="25.5" outlineLevel="5">
      <c r="A176" s="14" t="s">
        <v>11</v>
      </c>
      <c r="B176" s="15" t="s">
        <v>80</v>
      </c>
      <c r="C176" s="15" t="s">
        <v>555</v>
      </c>
      <c r="D176" s="14">
        <v>200</v>
      </c>
      <c r="E176" s="16" t="s">
        <v>306</v>
      </c>
      <c r="F176" s="8">
        <f>39308.1+24405.6</f>
        <v>63713.7</v>
      </c>
      <c r="G176" s="8">
        <v>12975.7</v>
      </c>
      <c r="H176" s="96">
        <f t="shared" si="32"/>
        <v>20.365635648220088</v>
      </c>
      <c r="I176" s="1"/>
    </row>
    <row r="177" spans="1:9" ht="25.5" outlineLevel="6">
      <c r="A177" s="14" t="s">
        <v>11</v>
      </c>
      <c r="B177" s="15" t="s">
        <v>80</v>
      </c>
      <c r="C177" s="15" t="s">
        <v>87</v>
      </c>
      <c r="D177" s="14"/>
      <c r="E177" s="16" t="s">
        <v>719</v>
      </c>
      <c r="F177" s="8">
        <f>F178</f>
        <v>7079.2999999999993</v>
      </c>
      <c r="G177" s="8">
        <f>G178</f>
        <v>1441.8</v>
      </c>
      <c r="H177" s="96">
        <f t="shared" si="32"/>
        <v>20.366420408797481</v>
      </c>
      <c r="I177" s="1"/>
    </row>
    <row r="178" spans="1:9" ht="25.5" outlineLevel="7">
      <c r="A178" s="14" t="s">
        <v>11</v>
      </c>
      <c r="B178" s="15" t="s">
        <v>80</v>
      </c>
      <c r="C178" s="15" t="s">
        <v>87</v>
      </c>
      <c r="D178" s="14" t="s">
        <v>7</v>
      </c>
      <c r="E178" s="16" t="s">
        <v>306</v>
      </c>
      <c r="F178" s="8">
        <f>9827-677.1-4782.3+2711.7</f>
        <v>7079.2999999999993</v>
      </c>
      <c r="G178" s="8">
        <v>1441.8</v>
      </c>
      <c r="H178" s="96">
        <f t="shared" si="32"/>
        <v>20.366420408797481</v>
      </c>
      <c r="I178" s="1"/>
    </row>
    <row r="179" spans="1:9" ht="43.5" customHeight="1" outlineLevel="7">
      <c r="A179" s="14" t="s">
        <v>11</v>
      </c>
      <c r="B179" s="15" t="s">
        <v>80</v>
      </c>
      <c r="C179" s="15" t="s">
        <v>740</v>
      </c>
      <c r="D179" s="14"/>
      <c r="E179" s="16" t="s">
        <v>711</v>
      </c>
      <c r="F179" s="8">
        <f>F180</f>
        <v>906.4</v>
      </c>
      <c r="G179" s="8">
        <f t="shared" ref="G179" si="34">G180</f>
        <v>0</v>
      </c>
      <c r="H179" s="96">
        <f t="shared" si="32"/>
        <v>0</v>
      </c>
      <c r="I179" s="1"/>
    </row>
    <row r="180" spans="1:9" ht="25.5" outlineLevel="7">
      <c r="A180" s="14" t="s">
        <v>11</v>
      </c>
      <c r="B180" s="15" t="s">
        <v>80</v>
      </c>
      <c r="C180" s="15" t="s">
        <v>740</v>
      </c>
      <c r="D180" s="14" t="s">
        <v>7</v>
      </c>
      <c r="E180" s="16" t="s">
        <v>306</v>
      </c>
      <c r="F180" s="8">
        <v>906.4</v>
      </c>
      <c r="G180" s="8">
        <v>0</v>
      </c>
      <c r="H180" s="96">
        <f t="shared" si="32"/>
        <v>0</v>
      </c>
      <c r="I180" s="1"/>
    </row>
    <row r="181" spans="1:9" ht="51" outlineLevel="7">
      <c r="A181" s="14" t="s">
        <v>11</v>
      </c>
      <c r="B181" s="15" t="s">
        <v>80</v>
      </c>
      <c r="C181" s="15" t="s">
        <v>743</v>
      </c>
      <c r="D181" s="14"/>
      <c r="E181" s="16" t="s">
        <v>762</v>
      </c>
      <c r="F181" s="8">
        <f>F182</f>
        <v>677.1</v>
      </c>
      <c r="G181" s="8">
        <f>G182</f>
        <v>0</v>
      </c>
      <c r="H181" s="96">
        <f t="shared" si="32"/>
        <v>0</v>
      </c>
      <c r="I181" s="1"/>
    </row>
    <row r="182" spans="1:9" ht="25.5" outlineLevel="7">
      <c r="A182" s="14" t="s">
        <v>11</v>
      </c>
      <c r="B182" s="15" t="s">
        <v>80</v>
      </c>
      <c r="C182" s="15" t="s">
        <v>743</v>
      </c>
      <c r="D182" s="14" t="s">
        <v>7</v>
      </c>
      <c r="E182" s="16" t="s">
        <v>306</v>
      </c>
      <c r="F182" s="8">
        <f>677.1</f>
        <v>677.1</v>
      </c>
      <c r="G182" s="8">
        <v>0</v>
      </c>
      <c r="H182" s="96">
        <f t="shared" si="32"/>
        <v>0</v>
      </c>
      <c r="I182" s="1"/>
    </row>
    <row r="183" spans="1:9" ht="38.25" outlineLevel="5">
      <c r="A183" s="14" t="s">
        <v>11</v>
      </c>
      <c r="B183" s="15" t="s">
        <v>80</v>
      </c>
      <c r="C183" s="15" t="s">
        <v>88</v>
      </c>
      <c r="D183" s="14"/>
      <c r="E183" s="16" t="s">
        <v>608</v>
      </c>
      <c r="F183" s="8">
        <f>F186+F184</f>
        <v>10374.799999999999</v>
      </c>
      <c r="G183" s="8">
        <f>G186+G184</f>
        <v>6881</v>
      </c>
      <c r="H183" s="96">
        <f t="shared" si="32"/>
        <v>66.324170104483954</v>
      </c>
      <c r="I183" s="1"/>
    </row>
    <row r="184" spans="1:9" ht="25.5" outlineLevel="5">
      <c r="A184" s="14" t="s">
        <v>11</v>
      </c>
      <c r="B184" s="15" t="s">
        <v>80</v>
      </c>
      <c r="C184" s="15" t="s">
        <v>556</v>
      </c>
      <c r="D184" s="14"/>
      <c r="E184" s="16" t="s">
        <v>557</v>
      </c>
      <c r="F184" s="8">
        <f>F185</f>
        <v>9337.2999999999993</v>
      </c>
      <c r="G184" s="8">
        <f>G185</f>
        <v>6192.9</v>
      </c>
      <c r="H184" s="96">
        <f t="shared" si="32"/>
        <v>66.324312167328898</v>
      </c>
      <c r="I184" s="1"/>
    </row>
    <row r="185" spans="1:9" ht="25.5" outlineLevel="5">
      <c r="A185" s="14" t="s">
        <v>11</v>
      </c>
      <c r="B185" s="15" t="s">
        <v>80</v>
      </c>
      <c r="C185" s="15" t="s">
        <v>556</v>
      </c>
      <c r="D185" s="14" t="s">
        <v>7</v>
      </c>
      <c r="E185" s="16" t="s">
        <v>306</v>
      </c>
      <c r="F185" s="8">
        <f>6963.4+2373.9</f>
        <v>9337.2999999999993</v>
      </c>
      <c r="G185" s="8">
        <v>6192.9</v>
      </c>
      <c r="H185" s="96">
        <f t="shared" si="32"/>
        <v>66.324312167328898</v>
      </c>
      <c r="I185" s="1"/>
    </row>
    <row r="186" spans="1:9" ht="25.5" outlineLevel="6">
      <c r="A186" s="14" t="s">
        <v>11</v>
      </c>
      <c r="B186" s="15" t="s">
        <v>80</v>
      </c>
      <c r="C186" s="15" t="s">
        <v>89</v>
      </c>
      <c r="D186" s="14"/>
      <c r="E186" s="16" t="s">
        <v>381</v>
      </c>
      <c r="F186" s="8">
        <f>F187</f>
        <v>1037.5</v>
      </c>
      <c r="G186" s="8">
        <f>G187</f>
        <v>688.1</v>
      </c>
      <c r="H186" s="96">
        <f t="shared" si="32"/>
        <v>66.322891566265056</v>
      </c>
      <c r="I186" s="1"/>
    </row>
    <row r="187" spans="1:9" ht="25.5" outlineLevel="7">
      <c r="A187" s="14" t="s">
        <v>11</v>
      </c>
      <c r="B187" s="15" t="s">
        <v>80</v>
      </c>
      <c r="C187" s="15" t="s">
        <v>89</v>
      </c>
      <c r="D187" s="14" t="s">
        <v>7</v>
      </c>
      <c r="E187" s="16" t="s">
        <v>306</v>
      </c>
      <c r="F187" s="8">
        <f>1740.9-967.2+263.8</f>
        <v>1037.5</v>
      </c>
      <c r="G187" s="8">
        <v>688.1</v>
      </c>
      <c r="H187" s="96">
        <f t="shared" si="32"/>
        <v>66.322891566265056</v>
      </c>
      <c r="I187" s="1"/>
    </row>
    <row r="188" spans="1:9" ht="25.5" outlineLevel="4">
      <c r="A188" s="14" t="s">
        <v>11</v>
      </c>
      <c r="B188" s="15" t="s">
        <v>80</v>
      </c>
      <c r="C188" s="15" t="s">
        <v>90</v>
      </c>
      <c r="D188" s="14"/>
      <c r="E188" s="16" t="s">
        <v>382</v>
      </c>
      <c r="F188" s="8">
        <f>F189</f>
        <v>2954.6</v>
      </c>
      <c r="G188" s="8">
        <f>G189</f>
        <v>2533.7000000000003</v>
      </c>
      <c r="H188" s="96">
        <f t="shared" si="32"/>
        <v>85.754416841535246</v>
      </c>
      <c r="I188" s="1"/>
    </row>
    <row r="189" spans="1:9" ht="51" outlineLevel="5">
      <c r="A189" s="14" t="s">
        <v>11</v>
      </c>
      <c r="B189" s="15" t="s">
        <v>80</v>
      </c>
      <c r="C189" s="15" t="s">
        <v>91</v>
      </c>
      <c r="D189" s="14"/>
      <c r="E189" s="16" t="s">
        <v>609</v>
      </c>
      <c r="F189" s="8">
        <f>F190+F192</f>
        <v>2954.6</v>
      </c>
      <c r="G189" s="8">
        <f>G190+G192</f>
        <v>2533.7000000000003</v>
      </c>
      <c r="H189" s="96">
        <f t="shared" si="32"/>
        <v>85.754416841535246</v>
      </c>
      <c r="I189" s="1"/>
    </row>
    <row r="190" spans="1:9" ht="38.25" outlineLevel="5">
      <c r="A190" s="14" t="s">
        <v>11</v>
      </c>
      <c r="B190" s="15" t="s">
        <v>80</v>
      </c>
      <c r="C190" s="15" t="s">
        <v>558</v>
      </c>
      <c r="D190" s="14"/>
      <c r="E190" s="16" t="s">
        <v>559</v>
      </c>
      <c r="F190" s="8">
        <f>F191</f>
        <v>2659.1</v>
      </c>
      <c r="G190" s="8">
        <f>G191</f>
        <v>2280.3000000000002</v>
      </c>
      <c r="H190" s="96">
        <f t="shared" si="32"/>
        <v>85.754578616825256</v>
      </c>
      <c r="I190" s="1"/>
    </row>
    <row r="191" spans="1:9" ht="25.5" outlineLevel="5">
      <c r="A191" s="14" t="s">
        <v>11</v>
      </c>
      <c r="B191" s="15" t="s">
        <v>80</v>
      </c>
      <c r="C191" s="15" t="s">
        <v>558</v>
      </c>
      <c r="D191" s="14" t="s">
        <v>7</v>
      </c>
      <c r="E191" s="16" t="s">
        <v>306</v>
      </c>
      <c r="F191" s="8">
        <v>2659.1</v>
      </c>
      <c r="G191" s="8">
        <v>2280.3000000000002</v>
      </c>
      <c r="H191" s="96">
        <f t="shared" si="32"/>
        <v>85.754578616825256</v>
      </c>
      <c r="I191" s="1"/>
    </row>
    <row r="192" spans="1:9" ht="38.25" outlineLevel="6">
      <c r="A192" s="48" t="s">
        <v>11</v>
      </c>
      <c r="B192" s="47" t="s">
        <v>80</v>
      </c>
      <c r="C192" s="47" t="s">
        <v>92</v>
      </c>
      <c r="D192" s="48"/>
      <c r="E192" s="49" t="s">
        <v>385</v>
      </c>
      <c r="F192" s="17">
        <f>F193</f>
        <v>295.49999999999994</v>
      </c>
      <c r="G192" s="17">
        <f>G193</f>
        <v>253.4</v>
      </c>
      <c r="H192" s="96">
        <f t="shared" si="32"/>
        <v>85.752961082910346</v>
      </c>
      <c r="I192" s="1"/>
    </row>
    <row r="193" spans="1:9" ht="25.5" outlineLevel="7">
      <c r="A193" s="48" t="s">
        <v>11</v>
      </c>
      <c r="B193" s="47" t="s">
        <v>80</v>
      </c>
      <c r="C193" s="47" t="s">
        <v>92</v>
      </c>
      <c r="D193" s="48" t="s">
        <v>7</v>
      </c>
      <c r="E193" s="49" t="s">
        <v>306</v>
      </c>
      <c r="F193" s="17">
        <f>664.8-369.3</f>
        <v>295.49999999999994</v>
      </c>
      <c r="G193" s="17">
        <v>253.4</v>
      </c>
      <c r="H193" s="96">
        <f t="shared" si="32"/>
        <v>85.752961082910346</v>
      </c>
      <c r="I193" s="1"/>
    </row>
    <row r="194" spans="1:9" ht="39.75" customHeight="1" outlineLevel="3">
      <c r="A194" s="14" t="s">
        <v>11</v>
      </c>
      <c r="B194" s="15" t="s">
        <v>80</v>
      </c>
      <c r="C194" s="15" t="s">
        <v>29</v>
      </c>
      <c r="D194" s="14"/>
      <c r="E194" s="16" t="s">
        <v>668</v>
      </c>
      <c r="F194" s="8">
        <f>F195</f>
        <v>400</v>
      </c>
      <c r="G194" s="8">
        <f t="shared" ref="G194" si="35">G195</f>
        <v>0</v>
      </c>
      <c r="H194" s="96">
        <f t="shared" si="32"/>
        <v>0</v>
      </c>
      <c r="I194" s="1"/>
    </row>
    <row r="195" spans="1:9" ht="25.5" outlineLevel="4">
      <c r="A195" s="14" t="s">
        <v>11</v>
      </c>
      <c r="B195" s="15" t="s">
        <v>80</v>
      </c>
      <c r="C195" s="15" t="s">
        <v>35</v>
      </c>
      <c r="D195" s="14"/>
      <c r="E195" s="16" t="s">
        <v>327</v>
      </c>
      <c r="F195" s="8">
        <f>F196</f>
        <v>400</v>
      </c>
      <c r="G195" s="8">
        <f t="shared" ref="G195:G196" si="36">G196</f>
        <v>0</v>
      </c>
      <c r="H195" s="96">
        <f t="shared" si="32"/>
        <v>0</v>
      </c>
      <c r="I195" s="1"/>
    </row>
    <row r="196" spans="1:9" ht="51" customHeight="1" outlineLevel="5">
      <c r="A196" s="14" t="s">
        <v>11</v>
      </c>
      <c r="B196" s="15" t="s">
        <v>80</v>
      </c>
      <c r="C196" s="15" t="s">
        <v>36</v>
      </c>
      <c r="D196" s="14"/>
      <c r="E196" s="16" t="s">
        <v>328</v>
      </c>
      <c r="F196" s="8">
        <f>F197</f>
        <v>400</v>
      </c>
      <c r="G196" s="8">
        <f t="shared" si="36"/>
        <v>0</v>
      </c>
      <c r="H196" s="96">
        <f t="shared" si="32"/>
        <v>0</v>
      </c>
      <c r="I196" s="1"/>
    </row>
    <row r="197" spans="1:9" ht="56.25" customHeight="1" outlineLevel="7">
      <c r="A197" s="14" t="s">
        <v>11</v>
      </c>
      <c r="B197" s="15" t="s">
        <v>80</v>
      </c>
      <c r="C197" s="15" t="s">
        <v>689</v>
      </c>
      <c r="D197" s="14"/>
      <c r="E197" s="16" t="s">
        <v>690</v>
      </c>
      <c r="F197" s="8">
        <f>F198</f>
        <v>400</v>
      </c>
      <c r="G197" s="8">
        <f t="shared" ref="G197" si="37">G198</f>
        <v>0</v>
      </c>
      <c r="H197" s="96">
        <f t="shared" si="32"/>
        <v>0</v>
      </c>
      <c r="I197" s="1"/>
    </row>
    <row r="198" spans="1:9" ht="25.5" outlineLevel="7">
      <c r="A198" s="14" t="s">
        <v>11</v>
      </c>
      <c r="B198" s="15" t="s">
        <v>80</v>
      </c>
      <c r="C198" s="15" t="s">
        <v>689</v>
      </c>
      <c r="D198" s="14" t="s">
        <v>7</v>
      </c>
      <c r="E198" s="16" t="s">
        <v>306</v>
      </c>
      <c r="F198" s="8">
        <v>400</v>
      </c>
      <c r="G198" s="8">
        <v>0</v>
      </c>
      <c r="H198" s="96">
        <f t="shared" si="32"/>
        <v>0</v>
      </c>
      <c r="I198" s="1"/>
    </row>
    <row r="199" spans="1:9" outlineLevel="2">
      <c r="A199" s="14" t="s">
        <v>11</v>
      </c>
      <c r="B199" s="15" t="s">
        <v>94</v>
      </c>
      <c r="C199" s="15"/>
      <c r="D199" s="14"/>
      <c r="E199" s="16" t="s">
        <v>275</v>
      </c>
      <c r="F199" s="8">
        <f>F200</f>
        <v>300</v>
      </c>
      <c r="G199" s="8">
        <f>G200</f>
        <v>148.30000000000001</v>
      </c>
      <c r="H199" s="96">
        <f t="shared" si="32"/>
        <v>49.433333333333337</v>
      </c>
      <c r="I199" s="1"/>
    </row>
    <row r="200" spans="1:9" ht="38.25" outlineLevel="3">
      <c r="A200" s="14" t="s">
        <v>11</v>
      </c>
      <c r="B200" s="15" t="s">
        <v>94</v>
      </c>
      <c r="C200" s="15" t="s">
        <v>29</v>
      </c>
      <c r="D200" s="14"/>
      <c r="E200" s="16" t="s">
        <v>668</v>
      </c>
      <c r="F200" s="8">
        <f>F201</f>
        <v>300</v>
      </c>
      <c r="G200" s="8">
        <f t="shared" ref="G200:G202" si="38">G201</f>
        <v>148.30000000000001</v>
      </c>
      <c r="H200" s="96">
        <f t="shared" si="32"/>
        <v>49.433333333333337</v>
      </c>
      <c r="I200" s="1"/>
    </row>
    <row r="201" spans="1:9" ht="25.5" outlineLevel="4">
      <c r="A201" s="14" t="s">
        <v>11</v>
      </c>
      <c r="B201" s="15" t="s">
        <v>94</v>
      </c>
      <c r="C201" s="15" t="s">
        <v>35</v>
      </c>
      <c r="D201" s="14"/>
      <c r="E201" s="16" t="s">
        <v>327</v>
      </c>
      <c r="F201" s="8">
        <f>F202</f>
        <v>300</v>
      </c>
      <c r="G201" s="8">
        <f t="shared" si="38"/>
        <v>148.30000000000001</v>
      </c>
      <c r="H201" s="96">
        <f t="shared" si="32"/>
        <v>49.433333333333337</v>
      </c>
      <c r="I201" s="1"/>
    </row>
    <row r="202" spans="1:9" ht="51" outlineLevel="5">
      <c r="A202" s="14" t="s">
        <v>11</v>
      </c>
      <c r="B202" s="15" t="s">
        <v>94</v>
      </c>
      <c r="C202" s="15" t="s">
        <v>36</v>
      </c>
      <c r="D202" s="14"/>
      <c r="E202" s="16" t="s">
        <v>328</v>
      </c>
      <c r="F202" s="8">
        <f>F203</f>
        <v>300</v>
      </c>
      <c r="G202" s="8">
        <f t="shared" si="38"/>
        <v>148.30000000000001</v>
      </c>
      <c r="H202" s="96">
        <f t="shared" si="32"/>
        <v>49.433333333333337</v>
      </c>
      <c r="I202" s="1"/>
    </row>
    <row r="203" spans="1:9" ht="25.5" outlineLevel="6">
      <c r="A203" s="14" t="s">
        <v>11</v>
      </c>
      <c r="B203" s="15" t="s">
        <v>94</v>
      </c>
      <c r="C203" s="15" t="s">
        <v>95</v>
      </c>
      <c r="D203" s="14"/>
      <c r="E203" s="16" t="s">
        <v>389</v>
      </c>
      <c r="F203" s="8">
        <f>F204</f>
        <v>300</v>
      </c>
      <c r="G203" s="8">
        <f>G204</f>
        <v>148.30000000000001</v>
      </c>
      <c r="H203" s="96">
        <f t="shared" si="32"/>
        <v>49.433333333333337</v>
      </c>
      <c r="I203" s="1"/>
    </row>
    <row r="204" spans="1:9" ht="25.5" outlineLevel="7">
      <c r="A204" s="14" t="s">
        <v>11</v>
      </c>
      <c r="B204" s="15" t="s">
        <v>94</v>
      </c>
      <c r="C204" s="15" t="s">
        <v>95</v>
      </c>
      <c r="D204" s="14" t="s">
        <v>7</v>
      </c>
      <c r="E204" s="16" t="s">
        <v>306</v>
      </c>
      <c r="F204" s="8">
        <v>300</v>
      </c>
      <c r="G204" s="8">
        <v>148.30000000000001</v>
      </c>
      <c r="H204" s="96">
        <f t="shared" si="32"/>
        <v>49.433333333333337</v>
      </c>
      <c r="I204" s="1"/>
    </row>
    <row r="205" spans="1:9" outlineLevel="1">
      <c r="A205" s="14" t="s">
        <v>11</v>
      </c>
      <c r="B205" s="15" t="s">
        <v>96</v>
      </c>
      <c r="C205" s="15"/>
      <c r="D205" s="14"/>
      <c r="E205" s="16" t="s">
        <v>254</v>
      </c>
      <c r="F205" s="8">
        <f>F206+F227+F249+F294</f>
        <v>82334.3</v>
      </c>
      <c r="G205" s="8">
        <f>G206+G227+G249+G294</f>
        <v>49530</v>
      </c>
      <c r="H205" s="96">
        <f t="shared" si="32"/>
        <v>60.157188437868534</v>
      </c>
      <c r="I205" s="1"/>
    </row>
    <row r="206" spans="1:9" outlineLevel="2">
      <c r="A206" s="14" t="s">
        <v>11</v>
      </c>
      <c r="B206" s="15" t="s">
        <v>97</v>
      </c>
      <c r="C206" s="15"/>
      <c r="D206" s="14"/>
      <c r="E206" s="16" t="s">
        <v>276</v>
      </c>
      <c r="F206" s="8">
        <f>F207+F216</f>
        <v>3933.3</v>
      </c>
      <c r="G206" s="8">
        <f>G207+G216</f>
        <v>5818.2000000000007</v>
      </c>
      <c r="H206" s="96">
        <f t="shared" ref="H206:H263" si="39">G206/F206*100</f>
        <v>147.92159255586913</v>
      </c>
      <c r="I206" s="1"/>
    </row>
    <row r="207" spans="1:9" ht="51" outlineLevel="3">
      <c r="A207" s="14" t="s">
        <v>11</v>
      </c>
      <c r="B207" s="15" t="s">
        <v>97</v>
      </c>
      <c r="C207" s="15" t="s">
        <v>73</v>
      </c>
      <c r="D207" s="14"/>
      <c r="E207" s="16" t="s">
        <v>667</v>
      </c>
      <c r="F207" s="8">
        <f t="shared" ref="F207:G208" si="40">F208</f>
        <v>3133.3</v>
      </c>
      <c r="G207" s="8">
        <f t="shared" si="40"/>
        <v>2129.8000000000002</v>
      </c>
      <c r="H207" s="96">
        <f t="shared" si="39"/>
        <v>67.973063543229188</v>
      </c>
      <c r="I207" s="1"/>
    </row>
    <row r="208" spans="1:9" ht="25.5" outlineLevel="4">
      <c r="A208" s="14" t="s">
        <v>11</v>
      </c>
      <c r="B208" s="15" t="s">
        <v>97</v>
      </c>
      <c r="C208" s="15" t="s">
        <v>98</v>
      </c>
      <c r="D208" s="14"/>
      <c r="E208" s="16" t="s">
        <v>391</v>
      </c>
      <c r="F208" s="8">
        <f t="shared" si="40"/>
        <v>3133.3</v>
      </c>
      <c r="G208" s="8">
        <f t="shared" si="40"/>
        <v>2129.8000000000002</v>
      </c>
      <c r="H208" s="96">
        <f t="shared" si="39"/>
        <v>67.973063543229188</v>
      </c>
      <c r="I208" s="1"/>
    </row>
    <row r="209" spans="1:9" ht="38.25" outlineLevel="5">
      <c r="A209" s="14" t="s">
        <v>11</v>
      </c>
      <c r="B209" s="15" t="s">
        <v>97</v>
      </c>
      <c r="C209" s="15" t="s">
        <v>99</v>
      </c>
      <c r="D209" s="14"/>
      <c r="E209" s="16" t="s">
        <v>392</v>
      </c>
      <c r="F209" s="8">
        <f>F212+F210</f>
        <v>3133.3</v>
      </c>
      <c r="G209" s="8">
        <f>G212+G210+G214</f>
        <v>2129.8000000000002</v>
      </c>
      <c r="H209" s="96">
        <f t="shared" si="39"/>
        <v>67.973063543229188</v>
      </c>
      <c r="I209" s="1"/>
    </row>
    <row r="210" spans="1:9" ht="38.25" outlineLevel="6">
      <c r="A210" s="14" t="s">
        <v>11</v>
      </c>
      <c r="B210" s="15" t="s">
        <v>97</v>
      </c>
      <c r="C210" s="15" t="s">
        <v>100</v>
      </c>
      <c r="D210" s="14"/>
      <c r="E210" s="16" t="s">
        <v>394</v>
      </c>
      <c r="F210" s="8">
        <f>F211</f>
        <v>2133.3000000000002</v>
      </c>
      <c r="G210" s="8">
        <f>G211</f>
        <v>1346.2</v>
      </c>
      <c r="H210" s="96">
        <f t="shared" si="39"/>
        <v>63.104111001734395</v>
      </c>
      <c r="I210" s="1"/>
    </row>
    <row r="211" spans="1:9" ht="25.5" outlineLevel="7">
      <c r="A211" s="14" t="s">
        <v>11</v>
      </c>
      <c r="B211" s="15" t="s">
        <v>97</v>
      </c>
      <c r="C211" s="15" t="s">
        <v>100</v>
      </c>
      <c r="D211" s="14" t="s">
        <v>7</v>
      </c>
      <c r="E211" s="16" t="s">
        <v>306</v>
      </c>
      <c r="F211" s="8">
        <v>2133.3000000000002</v>
      </c>
      <c r="G211" s="8">
        <v>1346.2</v>
      </c>
      <c r="H211" s="96">
        <f t="shared" si="39"/>
        <v>63.104111001734395</v>
      </c>
      <c r="I211" s="1"/>
    </row>
    <row r="212" spans="1:9" ht="25.5" outlineLevel="6">
      <c r="A212" s="14" t="s">
        <v>11</v>
      </c>
      <c r="B212" s="15" t="s">
        <v>97</v>
      </c>
      <c r="C212" s="15" t="s">
        <v>629</v>
      </c>
      <c r="D212" s="14"/>
      <c r="E212" s="16" t="s">
        <v>628</v>
      </c>
      <c r="F212" s="8">
        <f>F213</f>
        <v>1000</v>
      </c>
      <c r="G212" s="8">
        <f>G213</f>
        <v>733.6</v>
      </c>
      <c r="H212" s="96">
        <f t="shared" si="39"/>
        <v>73.36</v>
      </c>
      <c r="I212" s="1"/>
    </row>
    <row r="213" spans="1:9" ht="25.5" outlineLevel="7">
      <c r="A213" s="14" t="s">
        <v>11</v>
      </c>
      <c r="B213" s="15" t="s">
        <v>97</v>
      </c>
      <c r="C213" s="15" t="s">
        <v>629</v>
      </c>
      <c r="D213" s="14">
        <v>200</v>
      </c>
      <c r="E213" s="16" t="s">
        <v>306</v>
      </c>
      <c r="F213" s="8">
        <v>1000</v>
      </c>
      <c r="G213" s="8">
        <v>733.6</v>
      </c>
      <c r="H213" s="96">
        <f t="shared" si="39"/>
        <v>73.36</v>
      </c>
      <c r="I213" s="1"/>
    </row>
    <row r="214" spans="1:9" ht="25.5" outlineLevel="7">
      <c r="A214" s="14">
        <v>802</v>
      </c>
      <c r="B214" s="15" t="s">
        <v>97</v>
      </c>
      <c r="C214" s="15" t="s">
        <v>784</v>
      </c>
      <c r="D214" s="14"/>
      <c r="E214" s="16" t="s">
        <v>785</v>
      </c>
      <c r="F214" s="77">
        <f>F215</f>
        <v>0</v>
      </c>
      <c r="G214" s="77">
        <f>G215</f>
        <v>50</v>
      </c>
      <c r="H214" s="110"/>
      <c r="I214" s="1"/>
    </row>
    <row r="215" spans="1:9" outlineLevel="7">
      <c r="A215" s="14">
        <v>802</v>
      </c>
      <c r="B215" s="15" t="s">
        <v>97</v>
      </c>
      <c r="C215" s="15" t="s">
        <v>784</v>
      </c>
      <c r="D215" s="14">
        <v>800</v>
      </c>
      <c r="E215" s="16" t="s">
        <v>783</v>
      </c>
      <c r="F215" s="77">
        <v>0</v>
      </c>
      <c r="G215" s="77">
        <v>50</v>
      </c>
      <c r="H215" s="110"/>
      <c r="I215" s="1"/>
    </row>
    <row r="216" spans="1:9" ht="38.25" outlineLevel="3">
      <c r="A216" s="14" t="s">
        <v>11</v>
      </c>
      <c r="B216" s="15" t="s">
        <v>97</v>
      </c>
      <c r="C216" s="15" t="s">
        <v>101</v>
      </c>
      <c r="D216" s="14"/>
      <c r="E216" s="16" t="s">
        <v>630</v>
      </c>
      <c r="F216" s="8">
        <f t="shared" ref="F216:G219" si="41">F217</f>
        <v>800</v>
      </c>
      <c r="G216" s="8">
        <f t="shared" si="41"/>
        <v>3688.4</v>
      </c>
      <c r="H216" s="96">
        <f t="shared" si="39"/>
        <v>461.05</v>
      </c>
      <c r="I216" s="1"/>
    </row>
    <row r="217" spans="1:9" ht="25.5" outlineLevel="4">
      <c r="A217" s="14" t="s">
        <v>11</v>
      </c>
      <c r="B217" s="15" t="s">
        <v>97</v>
      </c>
      <c r="C217" s="15" t="s">
        <v>102</v>
      </c>
      <c r="D217" s="14"/>
      <c r="E217" s="16" t="s">
        <v>599</v>
      </c>
      <c r="F217" s="8">
        <f t="shared" si="41"/>
        <v>800</v>
      </c>
      <c r="G217" s="8">
        <f t="shared" si="41"/>
        <v>3688.4</v>
      </c>
      <c r="H217" s="96">
        <f t="shared" si="39"/>
        <v>461.05</v>
      </c>
      <c r="I217" s="1"/>
    </row>
    <row r="218" spans="1:9" ht="25.5" outlineLevel="5">
      <c r="A218" s="14" t="s">
        <v>11</v>
      </c>
      <c r="B218" s="15" t="s">
        <v>97</v>
      </c>
      <c r="C218" s="15" t="s">
        <v>103</v>
      </c>
      <c r="D218" s="14"/>
      <c r="E218" s="16" t="s">
        <v>600</v>
      </c>
      <c r="F218" s="8">
        <f>F219+F221</f>
        <v>800</v>
      </c>
      <c r="G218" s="8">
        <f>G219+G221+G223+G225</f>
        <v>3688.4</v>
      </c>
      <c r="H218" s="96">
        <f t="shared" si="39"/>
        <v>461.05</v>
      </c>
      <c r="I218" s="1"/>
    </row>
    <row r="219" spans="1:9" outlineLevel="6">
      <c r="A219" s="14" t="s">
        <v>11</v>
      </c>
      <c r="B219" s="15" t="s">
        <v>97</v>
      </c>
      <c r="C219" s="15" t="s">
        <v>104</v>
      </c>
      <c r="D219" s="14"/>
      <c r="E219" s="16" t="s">
        <v>534</v>
      </c>
      <c r="F219" s="8">
        <f t="shared" si="41"/>
        <v>744</v>
      </c>
      <c r="G219" s="8">
        <f t="shared" si="41"/>
        <v>0</v>
      </c>
      <c r="H219" s="96">
        <f t="shared" si="39"/>
        <v>0</v>
      </c>
      <c r="I219" s="1"/>
    </row>
    <row r="220" spans="1:9" ht="25.5" outlineLevel="7">
      <c r="A220" s="14" t="s">
        <v>11</v>
      </c>
      <c r="B220" s="15" t="s">
        <v>97</v>
      </c>
      <c r="C220" s="15" t="s">
        <v>104</v>
      </c>
      <c r="D220" s="14" t="s">
        <v>7</v>
      </c>
      <c r="E220" s="16" t="s">
        <v>306</v>
      </c>
      <c r="F220" s="8">
        <f>800-56</f>
        <v>744</v>
      </c>
      <c r="G220" s="8">
        <v>0</v>
      </c>
      <c r="H220" s="96">
        <f t="shared" si="39"/>
        <v>0</v>
      </c>
      <c r="I220" s="1"/>
    </row>
    <row r="221" spans="1:9" ht="42" customHeight="1" outlineLevel="7">
      <c r="A221" s="14" t="s">
        <v>11</v>
      </c>
      <c r="B221" s="15" t="s">
        <v>97</v>
      </c>
      <c r="C221" s="15" t="s">
        <v>721</v>
      </c>
      <c r="D221" s="14"/>
      <c r="E221" s="16" t="s">
        <v>722</v>
      </c>
      <c r="F221" s="8">
        <f>F222</f>
        <v>56</v>
      </c>
      <c r="G221" s="8">
        <f t="shared" ref="G221" si="42">G222</f>
        <v>56</v>
      </c>
      <c r="H221" s="96">
        <f t="shared" si="39"/>
        <v>100</v>
      </c>
      <c r="I221" s="1"/>
    </row>
    <row r="222" spans="1:9" ht="25.5" outlineLevel="7">
      <c r="A222" s="14" t="s">
        <v>11</v>
      </c>
      <c r="B222" s="15" t="s">
        <v>97</v>
      </c>
      <c r="C222" s="15" t="s">
        <v>721</v>
      </c>
      <c r="D222" s="14" t="s">
        <v>7</v>
      </c>
      <c r="E222" s="16" t="s">
        <v>306</v>
      </c>
      <c r="F222" s="8">
        <v>56</v>
      </c>
      <c r="G222" s="8">
        <v>56</v>
      </c>
      <c r="H222" s="96">
        <f t="shared" si="39"/>
        <v>100</v>
      </c>
      <c r="I222" s="1"/>
    </row>
    <row r="223" spans="1:9" ht="63.75" outlineLevel="7">
      <c r="A223" s="14">
        <v>802</v>
      </c>
      <c r="B223" s="15" t="s">
        <v>97</v>
      </c>
      <c r="C223" s="15" t="s">
        <v>789</v>
      </c>
      <c r="D223" s="14"/>
      <c r="E223" s="16" t="s">
        <v>788</v>
      </c>
      <c r="F223" s="77">
        <f>F224</f>
        <v>0</v>
      </c>
      <c r="G223" s="77">
        <f>G224</f>
        <v>3523.4</v>
      </c>
      <c r="H223" s="110"/>
      <c r="I223" s="1"/>
    </row>
    <row r="224" spans="1:9" outlineLevel="7">
      <c r="A224" s="14">
        <v>802</v>
      </c>
      <c r="B224" s="15" t="s">
        <v>97</v>
      </c>
      <c r="C224" s="15" t="s">
        <v>789</v>
      </c>
      <c r="D224" s="14">
        <v>800</v>
      </c>
      <c r="E224" s="16" t="s">
        <v>783</v>
      </c>
      <c r="F224" s="77">
        <v>0</v>
      </c>
      <c r="G224" s="77">
        <v>3523.4</v>
      </c>
      <c r="H224" s="110"/>
      <c r="I224" s="1"/>
    </row>
    <row r="225" spans="1:9" ht="63.75" outlineLevel="7">
      <c r="A225" s="14">
        <v>802</v>
      </c>
      <c r="B225" s="15" t="s">
        <v>97</v>
      </c>
      <c r="C225" s="15" t="s">
        <v>787</v>
      </c>
      <c r="D225" s="14"/>
      <c r="E225" s="16" t="s">
        <v>788</v>
      </c>
      <c r="F225" s="77">
        <f>F226</f>
        <v>0</v>
      </c>
      <c r="G225" s="77">
        <f>G226</f>
        <v>109</v>
      </c>
      <c r="H225" s="110"/>
      <c r="I225" s="1"/>
    </row>
    <row r="226" spans="1:9" outlineLevel="7">
      <c r="A226" s="14">
        <v>802</v>
      </c>
      <c r="B226" s="15" t="s">
        <v>786</v>
      </c>
      <c r="C226" s="15" t="s">
        <v>787</v>
      </c>
      <c r="D226" s="14">
        <v>800</v>
      </c>
      <c r="E226" s="16" t="s">
        <v>783</v>
      </c>
      <c r="F226" s="77">
        <v>0</v>
      </c>
      <c r="G226" s="77">
        <v>109</v>
      </c>
      <c r="H226" s="110"/>
      <c r="I226" s="1"/>
    </row>
    <row r="227" spans="1:9" outlineLevel="2">
      <c r="A227" s="14" t="s">
        <v>11</v>
      </c>
      <c r="B227" s="15" t="s">
        <v>106</v>
      </c>
      <c r="C227" s="15"/>
      <c r="D227" s="14"/>
      <c r="E227" s="16" t="s">
        <v>278</v>
      </c>
      <c r="F227" s="8">
        <f t="shared" ref="F227:G228" si="43">F228</f>
        <v>7655</v>
      </c>
      <c r="G227" s="8">
        <f t="shared" si="43"/>
        <v>2354.5</v>
      </c>
      <c r="H227" s="96">
        <f t="shared" si="39"/>
        <v>30.757674722403657</v>
      </c>
      <c r="I227" s="1"/>
    </row>
    <row r="228" spans="1:9" ht="51" outlineLevel="3">
      <c r="A228" s="14" t="s">
        <v>11</v>
      </c>
      <c r="B228" s="15" t="s">
        <v>106</v>
      </c>
      <c r="C228" s="15" t="s">
        <v>73</v>
      </c>
      <c r="D228" s="14"/>
      <c r="E228" s="16" t="s">
        <v>667</v>
      </c>
      <c r="F228" s="8">
        <f t="shared" si="43"/>
        <v>7655</v>
      </c>
      <c r="G228" s="8">
        <f t="shared" si="43"/>
        <v>2354.5</v>
      </c>
      <c r="H228" s="96">
        <f t="shared" si="39"/>
        <v>30.757674722403657</v>
      </c>
      <c r="I228" s="1"/>
    </row>
    <row r="229" spans="1:9" ht="25.5" outlineLevel="4">
      <c r="A229" s="14" t="s">
        <v>11</v>
      </c>
      <c r="B229" s="15" t="s">
        <v>106</v>
      </c>
      <c r="C229" s="15" t="s">
        <v>98</v>
      </c>
      <c r="D229" s="14"/>
      <c r="E229" s="16" t="s">
        <v>391</v>
      </c>
      <c r="F229" s="8">
        <f>F230+F235+F246</f>
        <v>7655</v>
      </c>
      <c r="G229" s="8">
        <f>G230+G235+G246</f>
        <v>2354.5</v>
      </c>
      <c r="H229" s="96">
        <f t="shared" si="39"/>
        <v>30.757674722403657</v>
      </c>
      <c r="I229" s="1"/>
    </row>
    <row r="230" spans="1:9" ht="27.75" customHeight="1" outlineLevel="5">
      <c r="A230" s="14" t="s">
        <v>11</v>
      </c>
      <c r="B230" s="15" t="s">
        <v>106</v>
      </c>
      <c r="C230" s="15" t="s">
        <v>107</v>
      </c>
      <c r="D230" s="14"/>
      <c r="E230" s="16" t="s">
        <v>400</v>
      </c>
      <c r="F230" s="8">
        <f>F231+F233</f>
        <v>1505</v>
      </c>
      <c r="G230" s="8">
        <f>G231+G233</f>
        <v>260.60000000000002</v>
      </c>
      <c r="H230" s="96">
        <f t="shared" si="39"/>
        <v>17.315614617940199</v>
      </c>
      <c r="I230" s="1"/>
    </row>
    <row r="231" spans="1:9" ht="25.5" outlineLevel="6">
      <c r="A231" s="74" t="s">
        <v>11</v>
      </c>
      <c r="B231" s="75" t="s">
        <v>106</v>
      </c>
      <c r="C231" s="75" t="s">
        <v>108</v>
      </c>
      <c r="D231" s="74"/>
      <c r="E231" s="76" t="s">
        <v>401</v>
      </c>
      <c r="F231" s="77">
        <f>F232</f>
        <v>1005</v>
      </c>
      <c r="G231" s="77">
        <f>G232</f>
        <v>25.8</v>
      </c>
      <c r="H231" s="96">
        <f t="shared" si="39"/>
        <v>2.5671641791044775</v>
      </c>
      <c r="I231" s="1"/>
    </row>
    <row r="232" spans="1:9" ht="25.5" outlineLevel="7">
      <c r="A232" s="74" t="s">
        <v>11</v>
      </c>
      <c r="B232" s="75" t="s">
        <v>106</v>
      </c>
      <c r="C232" s="75" t="s">
        <v>108</v>
      </c>
      <c r="D232" s="74" t="s">
        <v>7</v>
      </c>
      <c r="E232" s="76" t="s">
        <v>306</v>
      </c>
      <c r="F232" s="77">
        <f>500+505</f>
        <v>1005</v>
      </c>
      <c r="G232" s="77">
        <v>25.8</v>
      </c>
      <c r="H232" s="96">
        <f t="shared" si="39"/>
        <v>2.5671641791044775</v>
      </c>
      <c r="I232" s="1"/>
    </row>
    <row r="233" spans="1:9" outlineLevel="6">
      <c r="A233" s="74" t="s">
        <v>11</v>
      </c>
      <c r="B233" s="75" t="s">
        <v>106</v>
      </c>
      <c r="C233" s="75" t="s">
        <v>109</v>
      </c>
      <c r="D233" s="74"/>
      <c r="E233" s="76" t="s">
        <v>402</v>
      </c>
      <c r="F233" s="77">
        <f>F234</f>
        <v>500</v>
      </c>
      <c r="G233" s="77">
        <f>G234</f>
        <v>234.8</v>
      </c>
      <c r="H233" s="96">
        <f t="shared" si="39"/>
        <v>46.96</v>
      </c>
      <c r="I233" s="1"/>
    </row>
    <row r="234" spans="1:9" ht="25.5" outlineLevel="7">
      <c r="A234" s="74" t="s">
        <v>11</v>
      </c>
      <c r="B234" s="75" t="s">
        <v>106</v>
      </c>
      <c r="C234" s="75" t="s">
        <v>109</v>
      </c>
      <c r="D234" s="74" t="s">
        <v>7</v>
      </c>
      <c r="E234" s="76" t="s">
        <v>306</v>
      </c>
      <c r="F234" s="77">
        <v>500</v>
      </c>
      <c r="G234" s="77">
        <v>234.8</v>
      </c>
      <c r="H234" s="96">
        <f t="shared" si="39"/>
        <v>46.96</v>
      </c>
      <c r="I234" s="1"/>
    </row>
    <row r="235" spans="1:9" ht="25.5" outlineLevel="5">
      <c r="A235" s="74" t="s">
        <v>11</v>
      </c>
      <c r="B235" s="75" t="s">
        <v>106</v>
      </c>
      <c r="C235" s="75" t="s">
        <v>110</v>
      </c>
      <c r="D235" s="74"/>
      <c r="E235" s="76" t="s">
        <v>403</v>
      </c>
      <c r="F235" s="78">
        <f>F236+F238+F240+F242+F244</f>
        <v>2900</v>
      </c>
      <c r="G235" s="78">
        <f>G236+G238+G240+G242+G244</f>
        <v>500</v>
      </c>
      <c r="H235" s="96">
        <f t="shared" si="39"/>
        <v>17.241379310344829</v>
      </c>
      <c r="I235" s="1"/>
    </row>
    <row r="236" spans="1:9" outlineLevel="6">
      <c r="A236" s="74" t="s">
        <v>11</v>
      </c>
      <c r="B236" s="75" t="s">
        <v>106</v>
      </c>
      <c r="C236" s="75" t="s">
        <v>111</v>
      </c>
      <c r="D236" s="74"/>
      <c r="E236" s="76" t="s">
        <v>404</v>
      </c>
      <c r="F236" s="77">
        <f>F237</f>
        <v>500</v>
      </c>
      <c r="G236" s="77">
        <f>G237</f>
        <v>0</v>
      </c>
      <c r="H236" s="96">
        <f t="shared" si="39"/>
        <v>0</v>
      </c>
      <c r="I236" s="1"/>
    </row>
    <row r="237" spans="1:9" ht="25.5" outlineLevel="7">
      <c r="A237" s="74" t="s">
        <v>11</v>
      </c>
      <c r="B237" s="75" t="s">
        <v>106</v>
      </c>
      <c r="C237" s="75" t="s">
        <v>111</v>
      </c>
      <c r="D237" s="74" t="s">
        <v>7</v>
      </c>
      <c r="E237" s="76" t="s">
        <v>306</v>
      </c>
      <c r="F237" s="77">
        <v>500</v>
      </c>
      <c r="G237" s="77">
        <v>0</v>
      </c>
      <c r="H237" s="96">
        <f t="shared" si="39"/>
        <v>0</v>
      </c>
      <c r="I237" s="1"/>
    </row>
    <row r="238" spans="1:9" ht="25.5" outlineLevel="6">
      <c r="A238" s="74" t="s">
        <v>11</v>
      </c>
      <c r="B238" s="75" t="s">
        <v>106</v>
      </c>
      <c r="C238" s="75" t="s">
        <v>112</v>
      </c>
      <c r="D238" s="74"/>
      <c r="E238" s="76" t="s">
        <v>601</v>
      </c>
      <c r="F238" s="77">
        <f>F239</f>
        <v>800</v>
      </c>
      <c r="G238" s="77">
        <f>G239</f>
        <v>0</v>
      </c>
      <c r="H238" s="96">
        <f t="shared" si="39"/>
        <v>0</v>
      </c>
      <c r="I238" s="1"/>
    </row>
    <row r="239" spans="1:9" ht="25.5" outlineLevel="7">
      <c r="A239" s="74" t="s">
        <v>11</v>
      </c>
      <c r="B239" s="75" t="s">
        <v>106</v>
      </c>
      <c r="C239" s="75" t="s">
        <v>112</v>
      </c>
      <c r="D239" s="74" t="s">
        <v>7</v>
      </c>
      <c r="E239" s="76" t="s">
        <v>306</v>
      </c>
      <c r="F239" s="77">
        <f>1000-200</f>
        <v>800</v>
      </c>
      <c r="G239" s="77">
        <v>0</v>
      </c>
      <c r="H239" s="96">
        <f t="shared" si="39"/>
        <v>0</v>
      </c>
      <c r="I239" s="1"/>
    </row>
    <row r="240" spans="1:9" ht="38.25" outlineLevel="6">
      <c r="A240" s="14" t="s">
        <v>11</v>
      </c>
      <c r="B240" s="15" t="s">
        <v>106</v>
      </c>
      <c r="C240" s="15" t="s">
        <v>113</v>
      </c>
      <c r="D240" s="14"/>
      <c r="E240" s="16" t="s">
        <v>405</v>
      </c>
      <c r="F240" s="8">
        <f>F241</f>
        <v>500</v>
      </c>
      <c r="G240" s="8">
        <f>G241</f>
        <v>500</v>
      </c>
      <c r="H240" s="96">
        <f t="shared" si="39"/>
        <v>100</v>
      </c>
      <c r="I240" s="1"/>
    </row>
    <row r="241" spans="1:10" ht="25.5" outlineLevel="7">
      <c r="A241" s="14" t="s">
        <v>11</v>
      </c>
      <c r="B241" s="15" t="s">
        <v>106</v>
      </c>
      <c r="C241" s="15" t="s">
        <v>113</v>
      </c>
      <c r="D241" s="14" t="s">
        <v>7</v>
      </c>
      <c r="E241" s="16" t="s">
        <v>306</v>
      </c>
      <c r="F241" s="8">
        <v>500</v>
      </c>
      <c r="G241" s="8">
        <v>500</v>
      </c>
      <c r="H241" s="96">
        <f t="shared" si="39"/>
        <v>100</v>
      </c>
      <c r="I241" s="1"/>
    </row>
    <row r="242" spans="1:10" ht="25.5" outlineLevel="7">
      <c r="A242" s="14" t="s">
        <v>11</v>
      </c>
      <c r="B242" s="15" t="s">
        <v>106</v>
      </c>
      <c r="C242" s="15" t="s">
        <v>586</v>
      </c>
      <c r="D242" s="14"/>
      <c r="E242" s="16" t="s">
        <v>587</v>
      </c>
      <c r="F242" s="8">
        <f>F243</f>
        <v>1000</v>
      </c>
      <c r="G242" s="8">
        <f>G243</f>
        <v>0</v>
      </c>
      <c r="H242" s="96">
        <f t="shared" si="39"/>
        <v>0</v>
      </c>
      <c r="I242" s="1"/>
    </row>
    <row r="243" spans="1:10" ht="25.5" outlineLevel="7">
      <c r="A243" s="14" t="s">
        <v>11</v>
      </c>
      <c r="B243" s="15" t="s">
        <v>106</v>
      </c>
      <c r="C243" s="15" t="s">
        <v>586</v>
      </c>
      <c r="D243" s="14">
        <v>200</v>
      </c>
      <c r="E243" s="16" t="s">
        <v>306</v>
      </c>
      <c r="F243" s="8">
        <v>1000</v>
      </c>
      <c r="G243" s="8">
        <v>0</v>
      </c>
      <c r="H243" s="96">
        <f t="shared" si="39"/>
        <v>0</v>
      </c>
      <c r="I243" s="1"/>
    </row>
    <row r="244" spans="1:10" ht="25.5" outlineLevel="7">
      <c r="A244" s="14" t="s">
        <v>11</v>
      </c>
      <c r="B244" s="15" t="s">
        <v>106</v>
      </c>
      <c r="C244" s="15" t="s">
        <v>602</v>
      </c>
      <c r="D244" s="14"/>
      <c r="E244" s="16" t="s">
        <v>603</v>
      </c>
      <c r="F244" s="8">
        <f>F245</f>
        <v>100</v>
      </c>
      <c r="G244" s="8">
        <f>G245</f>
        <v>0</v>
      </c>
      <c r="H244" s="96">
        <f t="shared" si="39"/>
        <v>0</v>
      </c>
      <c r="I244" s="1"/>
    </row>
    <row r="245" spans="1:10" ht="25.5" outlineLevel="7">
      <c r="A245" s="14" t="s">
        <v>11</v>
      </c>
      <c r="B245" s="15" t="s">
        <v>106</v>
      </c>
      <c r="C245" s="15" t="s">
        <v>602</v>
      </c>
      <c r="D245" s="14">
        <v>200</v>
      </c>
      <c r="E245" s="16" t="s">
        <v>306</v>
      </c>
      <c r="F245" s="8">
        <f>350-250</f>
        <v>100</v>
      </c>
      <c r="G245" s="8">
        <v>0</v>
      </c>
      <c r="H245" s="96">
        <f t="shared" si="39"/>
        <v>0</v>
      </c>
      <c r="I245" s="1"/>
    </row>
    <row r="246" spans="1:10" ht="25.5" outlineLevel="5">
      <c r="A246" s="14" t="s">
        <v>11</v>
      </c>
      <c r="B246" s="15" t="s">
        <v>106</v>
      </c>
      <c r="C246" s="15" t="s">
        <v>114</v>
      </c>
      <c r="D246" s="14"/>
      <c r="E246" s="16" t="s">
        <v>406</v>
      </c>
      <c r="F246" s="17">
        <f>F247</f>
        <v>3250</v>
      </c>
      <c r="G246" s="17">
        <f>G247</f>
        <v>1593.9</v>
      </c>
      <c r="H246" s="96">
        <f t="shared" si="39"/>
        <v>49.043076923076931</v>
      </c>
    </row>
    <row r="247" spans="1:10" ht="25.5" outlineLevel="5">
      <c r="A247" s="74" t="s">
        <v>11</v>
      </c>
      <c r="B247" s="75" t="s">
        <v>106</v>
      </c>
      <c r="C247" s="75" t="s">
        <v>639</v>
      </c>
      <c r="D247" s="74"/>
      <c r="E247" s="76" t="s">
        <v>640</v>
      </c>
      <c r="F247" s="78">
        <f>F248</f>
        <v>3250</v>
      </c>
      <c r="G247" s="78">
        <f t="shared" ref="G247" si="44">G248</f>
        <v>1593.9</v>
      </c>
      <c r="H247" s="96">
        <f t="shared" si="39"/>
        <v>49.043076923076931</v>
      </c>
    </row>
    <row r="248" spans="1:10" ht="25.5" outlineLevel="5">
      <c r="A248" s="74" t="s">
        <v>11</v>
      </c>
      <c r="B248" s="75" t="s">
        <v>106</v>
      </c>
      <c r="C248" s="75" t="s">
        <v>639</v>
      </c>
      <c r="D248" s="74">
        <v>200</v>
      </c>
      <c r="E248" s="76" t="s">
        <v>306</v>
      </c>
      <c r="F248" s="78">
        <f>1000+1500-1000+1750</f>
        <v>3250</v>
      </c>
      <c r="G248" s="78">
        <v>1593.9</v>
      </c>
      <c r="H248" s="96">
        <f t="shared" si="39"/>
        <v>49.043076923076931</v>
      </c>
    </row>
    <row r="249" spans="1:10" outlineLevel="2">
      <c r="A249" s="14" t="s">
        <v>11</v>
      </c>
      <c r="B249" s="15" t="s">
        <v>115</v>
      </c>
      <c r="C249" s="15"/>
      <c r="D249" s="14"/>
      <c r="E249" s="16" t="s">
        <v>279</v>
      </c>
      <c r="F249" s="8">
        <f>F250+F278</f>
        <v>41719.300000000003</v>
      </c>
      <c r="G249" s="8">
        <f>G250+G278</f>
        <v>20304.2</v>
      </c>
      <c r="H249" s="96">
        <f t="shared" si="39"/>
        <v>48.668601822178218</v>
      </c>
      <c r="J249" s="59"/>
    </row>
    <row r="250" spans="1:10" ht="51" outlineLevel="3">
      <c r="A250" s="14" t="s">
        <v>11</v>
      </c>
      <c r="B250" s="15" t="s">
        <v>115</v>
      </c>
      <c r="C250" s="15" t="s">
        <v>73</v>
      </c>
      <c r="D250" s="14"/>
      <c r="E250" s="16" t="s">
        <v>667</v>
      </c>
      <c r="F250" s="8">
        <f>F251</f>
        <v>21189.5</v>
      </c>
      <c r="G250" s="8">
        <f>G251</f>
        <v>13119.2</v>
      </c>
      <c r="H250" s="96">
        <f t="shared" si="39"/>
        <v>61.91368366407891</v>
      </c>
    </row>
    <row r="251" spans="1:10" ht="25.5" outlineLevel="4">
      <c r="A251" s="14" t="s">
        <v>11</v>
      </c>
      <c r="B251" s="15" t="s">
        <v>115</v>
      </c>
      <c r="C251" s="15" t="s">
        <v>74</v>
      </c>
      <c r="D251" s="14"/>
      <c r="E251" s="16" t="s">
        <v>368</v>
      </c>
      <c r="F251" s="8">
        <f>F252+F260+F271</f>
        <v>21189.5</v>
      </c>
      <c r="G251" s="8">
        <f>G252+G260+G271</f>
        <v>13119.2</v>
      </c>
      <c r="H251" s="96">
        <f t="shared" si="39"/>
        <v>61.91368366407891</v>
      </c>
    </row>
    <row r="252" spans="1:10" ht="16.5" customHeight="1" outlineLevel="5">
      <c r="A252" s="14" t="s">
        <v>11</v>
      </c>
      <c r="B252" s="15" t="s">
        <v>115</v>
      </c>
      <c r="C252" s="15" t="s">
        <v>116</v>
      </c>
      <c r="D252" s="14"/>
      <c r="E252" s="16" t="s">
        <v>408</v>
      </c>
      <c r="F252" s="8">
        <f>F253+F256+F258</f>
        <v>12300</v>
      </c>
      <c r="G252" s="8">
        <f>G253+G256+G258</f>
        <v>7314.5000000000009</v>
      </c>
      <c r="H252" s="96">
        <f t="shared" si="39"/>
        <v>59.467479674796749</v>
      </c>
    </row>
    <row r="253" spans="1:10" ht="25.5" outlineLevel="6">
      <c r="A253" s="74" t="s">
        <v>11</v>
      </c>
      <c r="B253" s="75" t="s">
        <v>115</v>
      </c>
      <c r="C253" s="75" t="s">
        <v>117</v>
      </c>
      <c r="D253" s="74"/>
      <c r="E253" s="76" t="s">
        <v>409</v>
      </c>
      <c r="F253" s="77">
        <f>F254</f>
        <v>8500</v>
      </c>
      <c r="G253" s="77">
        <f>G254+G255</f>
        <v>5120.9000000000005</v>
      </c>
      <c r="H253" s="96">
        <f t="shared" si="39"/>
        <v>60.24588235294118</v>
      </c>
    </row>
    <row r="254" spans="1:10" ht="25.5" outlineLevel="7">
      <c r="A254" s="74" t="s">
        <v>11</v>
      </c>
      <c r="B254" s="75" t="s">
        <v>115</v>
      </c>
      <c r="C254" s="75" t="s">
        <v>117</v>
      </c>
      <c r="D254" s="74" t="s">
        <v>7</v>
      </c>
      <c r="E254" s="76" t="s">
        <v>306</v>
      </c>
      <c r="F254" s="77">
        <v>8500</v>
      </c>
      <c r="G254" s="77">
        <v>5108.3</v>
      </c>
      <c r="H254" s="96">
        <f t="shared" si="39"/>
        <v>60.097647058823533</v>
      </c>
    </row>
    <row r="255" spans="1:10" outlineLevel="7">
      <c r="A255" s="74" t="s">
        <v>11</v>
      </c>
      <c r="B255" s="75" t="s">
        <v>115</v>
      </c>
      <c r="C255" s="75" t="s">
        <v>117</v>
      </c>
      <c r="D255" s="74">
        <v>800</v>
      </c>
      <c r="E255" s="76" t="s">
        <v>783</v>
      </c>
      <c r="F255" s="77">
        <v>0</v>
      </c>
      <c r="G255" s="77">
        <v>12.6</v>
      </c>
      <c r="H255" s="110"/>
    </row>
    <row r="256" spans="1:10" ht="25.5" outlineLevel="6">
      <c r="A256" s="74" t="s">
        <v>11</v>
      </c>
      <c r="B256" s="75" t="s">
        <v>115</v>
      </c>
      <c r="C256" s="75" t="s">
        <v>118</v>
      </c>
      <c r="D256" s="74"/>
      <c r="E256" s="76" t="s">
        <v>410</v>
      </c>
      <c r="F256" s="77">
        <f>F257</f>
        <v>1800</v>
      </c>
      <c r="G256" s="77">
        <f>G257</f>
        <v>1200</v>
      </c>
      <c r="H256" s="96">
        <f t="shared" si="39"/>
        <v>66.666666666666657</v>
      </c>
    </row>
    <row r="257" spans="1:9" ht="25.5" outlineLevel="7">
      <c r="A257" s="74" t="s">
        <v>11</v>
      </c>
      <c r="B257" s="75" t="s">
        <v>115</v>
      </c>
      <c r="C257" s="75" t="s">
        <v>118</v>
      </c>
      <c r="D257" s="74" t="s">
        <v>39</v>
      </c>
      <c r="E257" s="76" t="s">
        <v>332</v>
      </c>
      <c r="F257" s="77">
        <f>1500+300</f>
        <v>1800</v>
      </c>
      <c r="G257" s="77">
        <v>1200</v>
      </c>
      <c r="H257" s="96">
        <f t="shared" si="39"/>
        <v>66.666666666666657</v>
      </c>
      <c r="I257" s="1"/>
    </row>
    <row r="258" spans="1:9" ht="38.25" outlineLevel="6">
      <c r="A258" s="74" t="s">
        <v>11</v>
      </c>
      <c r="B258" s="75" t="s">
        <v>115</v>
      </c>
      <c r="C258" s="75" t="s">
        <v>119</v>
      </c>
      <c r="D258" s="74"/>
      <c r="E258" s="76" t="s">
        <v>411</v>
      </c>
      <c r="F258" s="77">
        <f>F259</f>
        <v>2000</v>
      </c>
      <c r="G258" s="77">
        <f>G259</f>
        <v>993.6</v>
      </c>
      <c r="H258" s="96">
        <f t="shared" si="39"/>
        <v>49.68</v>
      </c>
      <c r="I258" s="1"/>
    </row>
    <row r="259" spans="1:9" ht="25.5" outlineLevel="7">
      <c r="A259" s="74" t="s">
        <v>11</v>
      </c>
      <c r="B259" s="75" t="s">
        <v>115</v>
      </c>
      <c r="C259" s="75" t="s">
        <v>119</v>
      </c>
      <c r="D259" s="74" t="s">
        <v>7</v>
      </c>
      <c r="E259" s="76" t="s">
        <v>306</v>
      </c>
      <c r="F259" s="77">
        <f>1500+500</f>
        <v>2000</v>
      </c>
      <c r="G259" s="77">
        <v>993.6</v>
      </c>
      <c r="H259" s="96">
        <f t="shared" si="39"/>
        <v>49.68</v>
      </c>
      <c r="I259" s="1"/>
    </row>
    <row r="260" spans="1:9" ht="25.5" outlineLevel="5">
      <c r="A260" s="14" t="s">
        <v>11</v>
      </c>
      <c r="B260" s="15" t="s">
        <v>115</v>
      </c>
      <c r="C260" s="15" t="s">
        <v>75</v>
      </c>
      <c r="D260" s="14"/>
      <c r="E260" s="16" t="s">
        <v>369</v>
      </c>
      <c r="F260" s="8">
        <f>F261+F263+F265+F267+F269</f>
        <v>7580</v>
      </c>
      <c r="G260" s="8">
        <f>G261+G263+G265+G267+G269</f>
        <v>5620.5</v>
      </c>
      <c r="H260" s="96">
        <f t="shared" si="39"/>
        <v>74.149076517150391</v>
      </c>
      <c r="I260" s="1"/>
    </row>
    <row r="261" spans="1:9" outlineLevel="6">
      <c r="A261" s="79" t="s">
        <v>11</v>
      </c>
      <c r="B261" s="80" t="s">
        <v>115</v>
      </c>
      <c r="C261" s="80" t="s">
        <v>120</v>
      </c>
      <c r="D261" s="79"/>
      <c r="E261" s="81" t="s">
        <v>413</v>
      </c>
      <c r="F261" s="78">
        <f>F262</f>
        <v>4790</v>
      </c>
      <c r="G261" s="77">
        <f>G262</f>
        <v>4400</v>
      </c>
      <c r="H261" s="96">
        <f t="shared" si="39"/>
        <v>91.858037578288105</v>
      </c>
      <c r="I261" s="1"/>
    </row>
    <row r="262" spans="1:9" ht="25.5" outlineLevel="7">
      <c r="A262" s="79" t="s">
        <v>11</v>
      </c>
      <c r="B262" s="80" t="s">
        <v>115</v>
      </c>
      <c r="C262" s="80" t="s">
        <v>120</v>
      </c>
      <c r="D262" s="79" t="s">
        <v>39</v>
      </c>
      <c r="E262" s="81" t="s">
        <v>332</v>
      </c>
      <c r="F262" s="78">
        <v>4790</v>
      </c>
      <c r="G262" s="78">
        <v>4400</v>
      </c>
      <c r="H262" s="96">
        <f t="shared" si="39"/>
        <v>91.858037578288105</v>
      </c>
      <c r="I262" s="1"/>
    </row>
    <row r="263" spans="1:9" ht="25.5" outlineLevel="6">
      <c r="A263" s="74" t="s">
        <v>11</v>
      </c>
      <c r="B263" s="75" t="s">
        <v>115</v>
      </c>
      <c r="C263" s="75" t="s">
        <v>121</v>
      </c>
      <c r="D263" s="74"/>
      <c r="E263" s="76" t="s">
        <v>414</v>
      </c>
      <c r="F263" s="77">
        <f>F264</f>
        <v>300</v>
      </c>
      <c r="G263" s="77">
        <f>G264</f>
        <v>0</v>
      </c>
      <c r="H263" s="96">
        <f t="shared" si="39"/>
        <v>0</v>
      </c>
      <c r="I263" s="1"/>
    </row>
    <row r="264" spans="1:9" ht="25.5" outlineLevel="7">
      <c r="A264" s="74" t="s">
        <v>11</v>
      </c>
      <c r="B264" s="75" t="s">
        <v>115</v>
      </c>
      <c r="C264" s="75" t="s">
        <v>121</v>
      </c>
      <c r="D264" s="74" t="s">
        <v>7</v>
      </c>
      <c r="E264" s="76" t="s">
        <v>306</v>
      </c>
      <c r="F264" s="77">
        <v>300</v>
      </c>
      <c r="G264" s="77">
        <v>0</v>
      </c>
      <c r="H264" s="96">
        <f t="shared" ref="H264:H325" si="45">G264/F264*100</f>
        <v>0</v>
      </c>
      <c r="I264" s="1"/>
    </row>
    <row r="265" spans="1:9" ht="38.25" outlineLevel="6">
      <c r="A265" s="74" t="s">
        <v>11</v>
      </c>
      <c r="B265" s="75" t="s">
        <v>115</v>
      </c>
      <c r="C265" s="75" t="s">
        <v>122</v>
      </c>
      <c r="D265" s="74"/>
      <c r="E265" s="76" t="s">
        <v>417</v>
      </c>
      <c r="F265" s="77">
        <f>F266</f>
        <v>1490</v>
      </c>
      <c r="G265" s="77">
        <f>G266</f>
        <v>1060.5</v>
      </c>
      <c r="H265" s="96">
        <f t="shared" si="45"/>
        <v>71.174496644295303</v>
      </c>
      <c r="I265" s="1"/>
    </row>
    <row r="266" spans="1:9" ht="25.5" outlineLevel="7">
      <c r="A266" s="74" t="s">
        <v>11</v>
      </c>
      <c r="B266" s="75" t="s">
        <v>115</v>
      </c>
      <c r="C266" s="75" t="s">
        <v>122</v>
      </c>
      <c r="D266" s="74" t="s">
        <v>7</v>
      </c>
      <c r="E266" s="76" t="s">
        <v>306</v>
      </c>
      <c r="F266" s="77">
        <f>1290+200</f>
        <v>1490</v>
      </c>
      <c r="G266" s="77">
        <v>1060.5</v>
      </c>
      <c r="H266" s="96">
        <f t="shared" si="45"/>
        <v>71.174496644295303</v>
      </c>
      <c r="I266" s="1"/>
    </row>
    <row r="267" spans="1:9" outlineLevel="6">
      <c r="A267" s="14" t="s">
        <v>11</v>
      </c>
      <c r="B267" s="15" t="s">
        <v>115</v>
      </c>
      <c r="C267" s="15" t="s">
        <v>123</v>
      </c>
      <c r="D267" s="14"/>
      <c r="E267" s="16" t="s">
        <v>418</v>
      </c>
      <c r="F267" s="8">
        <f>F268</f>
        <v>1000</v>
      </c>
      <c r="G267" s="8">
        <f>G268</f>
        <v>10</v>
      </c>
      <c r="H267" s="96">
        <f t="shared" si="45"/>
        <v>1</v>
      </c>
      <c r="I267" s="1"/>
    </row>
    <row r="268" spans="1:9" ht="25.5" outlineLevel="7">
      <c r="A268" s="14" t="s">
        <v>11</v>
      </c>
      <c r="B268" s="15" t="s">
        <v>115</v>
      </c>
      <c r="C268" s="15" t="s">
        <v>123</v>
      </c>
      <c r="D268" s="14" t="s">
        <v>7</v>
      </c>
      <c r="E268" s="16" t="s">
        <v>306</v>
      </c>
      <c r="F268" s="8">
        <v>1000</v>
      </c>
      <c r="G268" s="8">
        <v>10</v>
      </c>
      <c r="H268" s="96">
        <f t="shared" si="45"/>
        <v>1</v>
      </c>
      <c r="I268" s="1"/>
    </row>
    <row r="269" spans="1:9" ht="25.5" outlineLevel="7">
      <c r="A269" s="14">
        <v>802</v>
      </c>
      <c r="B269" s="15" t="s">
        <v>115</v>
      </c>
      <c r="C269" s="15" t="s">
        <v>790</v>
      </c>
      <c r="D269" s="14"/>
      <c r="E269" s="16" t="s">
        <v>792</v>
      </c>
      <c r="F269" s="77">
        <f>F270</f>
        <v>0</v>
      </c>
      <c r="G269" s="77">
        <f>G270</f>
        <v>150</v>
      </c>
      <c r="H269" s="110"/>
      <c r="I269" s="1"/>
    </row>
    <row r="270" spans="1:9" outlineLevel="7">
      <c r="A270" s="14">
        <v>802</v>
      </c>
      <c r="B270" s="15" t="s">
        <v>115</v>
      </c>
      <c r="C270" s="15" t="s">
        <v>791</v>
      </c>
      <c r="D270" s="14">
        <v>800</v>
      </c>
      <c r="E270" s="16" t="s">
        <v>783</v>
      </c>
      <c r="F270" s="77">
        <v>0</v>
      </c>
      <c r="G270" s="77">
        <v>150</v>
      </c>
      <c r="H270" s="110"/>
      <c r="I270" s="1"/>
    </row>
    <row r="271" spans="1:9" ht="25.5" outlineLevel="5">
      <c r="A271" s="14" t="s">
        <v>11</v>
      </c>
      <c r="B271" s="15" t="s">
        <v>115</v>
      </c>
      <c r="C271" s="15" t="s">
        <v>93</v>
      </c>
      <c r="D271" s="14"/>
      <c r="E271" s="16" t="s">
        <v>387</v>
      </c>
      <c r="F271" s="8">
        <f>F274+F276+F272</f>
        <v>1309.5</v>
      </c>
      <c r="G271" s="8">
        <f>G274+G276+G272</f>
        <v>184.2</v>
      </c>
      <c r="H271" s="96">
        <f t="shared" si="45"/>
        <v>14.066437571592211</v>
      </c>
      <c r="I271" s="1"/>
    </row>
    <row r="272" spans="1:9" ht="54" customHeight="1" outlineLevel="5">
      <c r="A272" s="74" t="s">
        <v>11</v>
      </c>
      <c r="B272" s="75" t="s">
        <v>115</v>
      </c>
      <c r="C272" s="75" t="s">
        <v>724</v>
      </c>
      <c r="D272" s="74"/>
      <c r="E272" s="76" t="s">
        <v>725</v>
      </c>
      <c r="F272" s="77">
        <f>F273</f>
        <v>698.2</v>
      </c>
      <c r="G272" s="77">
        <f t="shared" ref="G272" si="46">G273</f>
        <v>0</v>
      </c>
      <c r="H272" s="96">
        <f t="shared" si="45"/>
        <v>0</v>
      </c>
      <c r="I272" s="1"/>
    </row>
    <row r="273" spans="1:11" ht="25.5" outlineLevel="5">
      <c r="A273" s="74" t="s">
        <v>11</v>
      </c>
      <c r="B273" s="75" t="s">
        <v>115</v>
      </c>
      <c r="C273" s="75" t="s">
        <v>724</v>
      </c>
      <c r="D273" s="82" t="s">
        <v>7</v>
      </c>
      <c r="E273" s="83" t="s">
        <v>306</v>
      </c>
      <c r="F273" s="77">
        <f>950-251.8</f>
        <v>698.2</v>
      </c>
      <c r="G273" s="77">
        <v>0</v>
      </c>
      <c r="H273" s="96">
        <f t="shared" si="45"/>
        <v>0</v>
      </c>
      <c r="I273" s="1"/>
    </row>
    <row r="274" spans="1:11" outlineLevel="5">
      <c r="A274" s="14" t="s">
        <v>11</v>
      </c>
      <c r="B274" s="15" t="s">
        <v>115</v>
      </c>
      <c r="C274" s="15" t="s">
        <v>625</v>
      </c>
      <c r="D274" s="14"/>
      <c r="E274" s="16" t="s">
        <v>626</v>
      </c>
      <c r="F274" s="8">
        <f>F275</f>
        <v>500</v>
      </c>
      <c r="G274" s="8">
        <f>G275</f>
        <v>184.2</v>
      </c>
      <c r="H274" s="96">
        <f t="shared" si="45"/>
        <v>36.839999999999996</v>
      </c>
      <c r="I274" s="1"/>
    </row>
    <row r="275" spans="1:11" ht="25.5" outlineLevel="5">
      <c r="A275" s="14" t="s">
        <v>11</v>
      </c>
      <c r="B275" s="15" t="s">
        <v>115</v>
      </c>
      <c r="C275" s="15" t="s">
        <v>625</v>
      </c>
      <c r="D275" s="14">
        <v>200</v>
      </c>
      <c r="E275" s="16" t="s">
        <v>306</v>
      </c>
      <c r="F275" s="8">
        <v>500</v>
      </c>
      <c r="G275" s="8">
        <v>184.2</v>
      </c>
      <c r="H275" s="96">
        <f t="shared" si="45"/>
        <v>36.839999999999996</v>
      </c>
    </row>
    <row r="276" spans="1:11" ht="63.75" outlineLevel="7">
      <c r="A276" s="14">
        <v>802</v>
      </c>
      <c r="B276" s="15" t="s">
        <v>115</v>
      </c>
      <c r="C276" s="58" t="s">
        <v>655</v>
      </c>
      <c r="D276" s="58"/>
      <c r="E276" s="63" t="s">
        <v>654</v>
      </c>
      <c r="F276" s="8">
        <f>F277</f>
        <v>111.3</v>
      </c>
      <c r="G276" s="8">
        <f t="shared" ref="G276" si="47">G277</f>
        <v>0</v>
      </c>
      <c r="H276" s="96">
        <f t="shared" si="45"/>
        <v>0</v>
      </c>
      <c r="J276" s="59"/>
      <c r="K276" s="59"/>
    </row>
    <row r="277" spans="1:11" ht="25.5" outlineLevel="7">
      <c r="A277" s="14">
        <v>802</v>
      </c>
      <c r="B277" s="15" t="s">
        <v>115</v>
      </c>
      <c r="C277" s="58" t="s">
        <v>655</v>
      </c>
      <c r="D277" s="58" t="s">
        <v>7</v>
      </c>
      <c r="E277" s="63" t="s">
        <v>306</v>
      </c>
      <c r="F277" s="8">
        <v>111.3</v>
      </c>
      <c r="G277" s="8">
        <v>0</v>
      </c>
      <c r="H277" s="96">
        <f t="shared" si="45"/>
        <v>0</v>
      </c>
      <c r="J277" s="59"/>
      <c r="K277" s="59"/>
    </row>
    <row r="278" spans="1:11" ht="40.5" customHeight="1" outlineLevel="3">
      <c r="A278" s="14" t="s">
        <v>11</v>
      </c>
      <c r="B278" s="15" t="s">
        <v>115</v>
      </c>
      <c r="C278" s="15" t="s">
        <v>124</v>
      </c>
      <c r="D278" s="14"/>
      <c r="E278" s="16" t="s">
        <v>280</v>
      </c>
      <c r="F278" s="8">
        <f>F279</f>
        <v>20529.8</v>
      </c>
      <c r="G278" s="8">
        <f>G279</f>
        <v>7185</v>
      </c>
      <c r="H278" s="96">
        <f t="shared" si="45"/>
        <v>34.997905483735842</v>
      </c>
      <c r="J278" s="59"/>
      <c r="K278" s="59"/>
    </row>
    <row r="279" spans="1:11" ht="38.25" outlineLevel="4">
      <c r="A279" s="14" t="s">
        <v>11</v>
      </c>
      <c r="B279" s="15" t="s">
        <v>115</v>
      </c>
      <c r="C279" s="15" t="s">
        <v>125</v>
      </c>
      <c r="D279" s="14"/>
      <c r="E279" s="16" t="s">
        <v>421</v>
      </c>
      <c r="F279" s="8">
        <f>F280+F289</f>
        <v>20529.8</v>
      </c>
      <c r="G279" s="8">
        <f>G280+G289</f>
        <v>7185</v>
      </c>
      <c r="H279" s="96">
        <f t="shared" si="45"/>
        <v>34.997905483735842</v>
      </c>
    </row>
    <row r="280" spans="1:11" ht="25.5" outlineLevel="5">
      <c r="A280" s="14" t="s">
        <v>11</v>
      </c>
      <c r="B280" s="15" t="s">
        <v>115</v>
      </c>
      <c r="C280" s="15" t="s">
        <v>126</v>
      </c>
      <c r="D280" s="14"/>
      <c r="E280" s="16" t="s">
        <v>529</v>
      </c>
      <c r="F280" s="8">
        <f>F283+F285+F287+F281</f>
        <v>5322.9</v>
      </c>
      <c r="G280" s="8">
        <f t="shared" ref="G280" si="48">G283+G285+G287+G281</f>
        <v>3619.7</v>
      </c>
      <c r="H280" s="96">
        <f t="shared" si="45"/>
        <v>68.002404704202604</v>
      </c>
    </row>
    <row r="281" spans="1:11" ht="25.5" outlineLevel="5">
      <c r="A281" s="48" t="s">
        <v>11</v>
      </c>
      <c r="B281" s="47" t="s">
        <v>115</v>
      </c>
      <c r="C281" s="47" t="s">
        <v>759</v>
      </c>
      <c r="D281" s="48"/>
      <c r="E281" s="49" t="s">
        <v>760</v>
      </c>
      <c r="F281" s="17">
        <f>F282</f>
        <v>4222.8999999999996</v>
      </c>
      <c r="G281" s="17">
        <f t="shared" ref="G281" si="49">G282</f>
        <v>3165.5</v>
      </c>
      <c r="H281" s="96">
        <f t="shared" si="45"/>
        <v>74.960335314594246</v>
      </c>
    </row>
    <row r="282" spans="1:11" ht="25.5" outlineLevel="5">
      <c r="A282" s="48" t="s">
        <v>11</v>
      </c>
      <c r="B282" s="47" t="s">
        <v>115</v>
      </c>
      <c r="C282" s="47" t="s">
        <v>759</v>
      </c>
      <c r="D282" s="48" t="s">
        <v>7</v>
      </c>
      <c r="E282" s="49" t="s">
        <v>306</v>
      </c>
      <c r="F282" s="17">
        <v>4222.8999999999996</v>
      </c>
      <c r="G282" s="17">
        <v>3165.5</v>
      </c>
      <c r="H282" s="96">
        <f t="shared" si="45"/>
        <v>74.960335314594246</v>
      </c>
    </row>
    <row r="283" spans="1:11" ht="51" outlineLevel="6">
      <c r="A283" s="48" t="s">
        <v>11</v>
      </c>
      <c r="B283" s="47" t="s">
        <v>115</v>
      </c>
      <c r="C283" s="47" t="s">
        <v>127</v>
      </c>
      <c r="D283" s="48"/>
      <c r="E283" s="49" t="s">
        <v>422</v>
      </c>
      <c r="F283" s="17">
        <f t="shared" ref="F283:G283" si="50">F284</f>
        <v>500</v>
      </c>
      <c r="G283" s="17">
        <f t="shared" si="50"/>
        <v>404.2</v>
      </c>
      <c r="H283" s="96">
        <f t="shared" si="45"/>
        <v>80.84</v>
      </c>
    </row>
    <row r="284" spans="1:11" ht="25.5" outlineLevel="7">
      <c r="A284" s="14" t="s">
        <v>11</v>
      </c>
      <c r="B284" s="15" t="s">
        <v>115</v>
      </c>
      <c r="C284" s="15" t="s">
        <v>127</v>
      </c>
      <c r="D284" s="14" t="s">
        <v>7</v>
      </c>
      <c r="E284" s="16" t="s">
        <v>306</v>
      </c>
      <c r="F284" s="8">
        <v>500</v>
      </c>
      <c r="G284" s="8">
        <v>404.2</v>
      </c>
      <c r="H284" s="96">
        <f t="shared" si="45"/>
        <v>80.84</v>
      </c>
    </row>
    <row r="285" spans="1:11" ht="25.5" outlineLevel="7">
      <c r="A285" s="14" t="s">
        <v>11</v>
      </c>
      <c r="B285" s="15" t="s">
        <v>115</v>
      </c>
      <c r="C285" s="15" t="s">
        <v>647</v>
      </c>
      <c r="D285" s="14"/>
      <c r="E285" s="16" t="s">
        <v>648</v>
      </c>
      <c r="F285" s="8">
        <f>F286</f>
        <v>550</v>
      </c>
      <c r="G285" s="8">
        <f t="shared" ref="G285" si="51">G286</f>
        <v>0</v>
      </c>
      <c r="H285" s="96">
        <f t="shared" si="45"/>
        <v>0</v>
      </c>
    </row>
    <row r="286" spans="1:11" ht="25.5" outlineLevel="7">
      <c r="A286" s="14" t="s">
        <v>11</v>
      </c>
      <c r="B286" s="15" t="s">
        <v>115</v>
      </c>
      <c r="C286" s="15" t="s">
        <v>647</v>
      </c>
      <c r="D286" s="14" t="s">
        <v>7</v>
      </c>
      <c r="E286" s="16" t="s">
        <v>306</v>
      </c>
      <c r="F286" s="8">
        <f>600-50</f>
        <v>550</v>
      </c>
      <c r="G286" s="8">
        <v>0</v>
      </c>
      <c r="H286" s="96">
        <f t="shared" si="45"/>
        <v>0</v>
      </c>
    </row>
    <row r="287" spans="1:11" ht="25.5" outlineLevel="7">
      <c r="A287" s="14" t="s">
        <v>11</v>
      </c>
      <c r="B287" s="15" t="s">
        <v>115</v>
      </c>
      <c r="C287" s="15" t="s">
        <v>737</v>
      </c>
      <c r="D287" s="14"/>
      <c r="E287" s="16" t="s">
        <v>761</v>
      </c>
      <c r="F287" s="8">
        <f>F288</f>
        <v>50</v>
      </c>
      <c r="G287" s="8">
        <f t="shared" ref="G287" si="52">G288</f>
        <v>50</v>
      </c>
      <c r="H287" s="96">
        <f t="shared" si="45"/>
        <v>100</v>
      </c>
    </row>
    <row r="288" spans="1:11" ht="25.5" outlineLevel="7">
      <c r="A288" s="14" t="s">
        <v>11</v>
      </c>
      <c r="B288" s="15" t="s">
        <v>115</v>
      </c>
      <c r="C288" s="15" t="s">
        <v>737</v>
      </c>
      <c r="D288" s="14" t="s">
        <v>7</v>
      </c>
      <c r="E288" s="16" t="s">
        <v>306</v>
      </c>
      <c r="F288" s="8">
        <v>50</v>
      </c>
      <c r="G288" s="8">
        <v>50</v>
      </c>
      <c r="H288" s="96">
        <f t="shared" si="45"/>
        <v>100</v>
      </c>
    </row>
    <row r="289" spans="1:9" ht="38.25" outlineLevel="5">
      <c r="A289" s="14" t="s">
        <v>11</v>
      </c>
      <c r="B289" s="15" t="s">
        <v>115</v>
      </c>
      <c r="C289" s="15" t="s">
        <v>128</v>
      </c>
      <c r="D289" s="14"/>
      <c r="E289" s="16" t="s">
        <v>423</v>
      </c>
      <c r="F289" s="8">
        <f>F292+F290</f>
        <v>15206.9</v>
      </c>
      <c r="G289" s="8">
        <f t="shared" ref="G289" si="53">G292+G290</f>
        <v>3565.3</v>
      </c>
      <c r="H289" s="96">
        <f t="shared" si="45"/>
        <v>23.445278130322421</v>
      </c>
    </row>
    <row r="290" spans="1:9" ht="52.5" customHeight="1" outlineLevel="7">
      <c r="A290" s="14" t="s">
        <v>11</v>
      </c>
      <c r="B290" s="15" t="s">
        <v>115</v>
      </c>
      <c r="C290" s="15" t="s">
        <v>713</v>
      </c>
      <c r="D290" s="14"/>
      <c r="E290" s="16" t="s">
        <v>712</v>
      </c>
      <c r="F290" s="8">
        <f>F291</f>
        <v>3020</v>
      </c>
      <c r="G290" s="8">
        <f t="shared" ref="G290" si="54">G291</f>
        <v>1117.3</v>
      </c>
      <c r="H290" s="96">
        <f t="shared" si="45"/>
        <v>36.996688741721847</v>
      </c>
    </row>
    <row r="291" spans="1:9" ht="25.5" outlineLevel="7">
      <c r="A291" s="14" t="s">
        <v>11</v>
      </c>
      <c r="B291" s="15" t="s">
        <v>115</v>
      </c>
      <c r="C291" s="15" t="s">
        <v>713</v>
      </c>
      <c r="D291" s="14" t="s">
        <v>39</v>
      </c>
      <c r="E291" s="16" t="s">
        <v>332</v>
      </c>
      <c r="F291" s="8">
        <f>20+3000</f>
        <v>3020</v>
      </c>
      <c r="G291" s="8">
        <v>1117.3</v>
      </c>
      <c r="H291" s="96">
        <f t="shared" si="45"/>
        <v>36.996688741721847</v>
      </c>
    </row>
    <row r="292" spans="1:9" ht="38.25" outlineLevel="6">
      <c r="A292" s="14" t="s">
        <v>11</v>
      </c>
      <c r="B292" s="15" t="s">
        <v>115</v>
      </c>
      <c r="C292" s="15" t="s">
        <v>129</v>
      </c>
      <c r="D292" s="14"/>
      <c r="E292" s="16" t="s">
        <v>424</v>
      </c>
      <c r="F292" s="8">
        <f>F293</f>
        <v>12186.9</v>
      </c>
      <c r="G292" s="8">
        <f>G293</f>
        <v>2448</v>
      </c>
      <c r="H292" s="96">
        <f t="shared" si="45"/>
        <v>20.087142751643157</v>
      </c>
      <c r="I292" s="1"/>
    </row>
    <row r="293" spans="1:9" ht="25.5" outlineLevel="7">
      <c r="A293" s="14" t="s">
        <v>11</v>
      </c>
      <c r="B293" s="15" t="s">
        <v>115</v>
      </c>
      <c r="C293" s="15" t="s">
        <v>129</v>
      </c>
      <c r="D293" s="14" t="s">
        <v>7</v>
      </c>
      <c r="E293" s="16" t="s">
        <v>306</v>
      </c>
      <c r="F293" s="8">
        <f>12064.9+122</f>
        <v>12186.9</v>
      </c>
      <c r="G293" s="8">
        <v>2448</v>
      </c>
      <c r="H293" s="96">
        <f t="shared" si="45"/>
        <v>20.087142751643157</v>
      </c>
      <c r="I293" s="1"/>
    </row>
    <row r="294" spans="1:9" ht="25.5" outlineLevel="2">
      <c r="A294" s="14" t="s">
        <v>11</v>
      </c>
      <c r="B294" s="15" t="s">
        <v>130</v>
      </c>
      <c r="C294" s="15"/>
      <c r="D294" s="14"/>
      <c r="E294" s="16" t="s">
        <v>281</v>
      </c>
      <c r="F294" s="8">
        <f>F295+F300</f>
        <v>29026.7</v>
      </c>
      <c r="G294" s="8">
        <f>G295+G300</f>
        <v>21053.1</v>
      </c>
      <c r="H294" s="96">
        <f t="shared" si="45"/>
        <v>72.53011882163662</v>
      </c>
      <c r="I294" s="1"/>
    </row>
    <row r="295" spans="1:9" ht="51" outlineLevel="3">
      <c r="A295" s="14" t="s">
        <v>11</v>
      </c>
      <c r="B295" s="15" t="s">
        <v>130</v>
      </c>
      <c r="C295" s="15" t="s">
        <v>73</v>
      </c>
      <c r="D295" s="14"/>
      <c r="E295" s="16" t="s">
        <v>667</v>
      </c>
      <c r="F295" s="8">
        <f>F296</f>
        <v>20116.400000000001</v>
      </c>
      <c r="G295" s="8">
        <f t="shared" ref="G295:G298" si="55">G296</f>
        <v>15200</v>
      </c>
      <c r="H295" s="96">
        <f t="shared" si="45"/>
        <v>75.560239406653267</v>
      </c>
      <c r="I295" s="1"/>
    </row>
    <row r="296" spans="1:9" ht="25.5" outlineLevel="4">
      <c r="A296" s="14" t="s">
        <v>11</v>
      </c>
      <c r="B296" s="15" t="s">
        <v>130</v>
      </c>
      <c r="C296" s="15" t="s">
        <v>98</v>
      </c>
      <c r="D296" s="14"/>
      <c r="E296" s="16" t="s">
        <v>391</v>
      </c>
      <c r="F296" s="8">
        <f>F297</f>
        <v>20116.400000000001</v>
      </c>
      <c r="G296" s="8">
        <f t="shared" si="55"/>
        <v>15200</v>
      </c>
      <c r="H296" s="96">
        <f t="shared" si="45"/>
        <v>75.560239406653267</v>
      </c>
      <c r="I296" s="1"/>
    </row>
    <row r="297" spans="1:9" ht="25.5" outlineLevel="5">
      <c r="A297" s="14" t="s">
        <v>11</v>
      </c>
      <c r="B297" s="15" t="s">
        <v>130</v>
      </c>
      <c r="C297" s="15" t="s">
        <v>110</v>
      </c>
      <c r="D297" s="14"/>
      <c r="E297" s="16" t="s">
        <v>403</v>
      </c>
      <c r="F297" s="8">
        <f>F298</f>
        <v>20116.400000000001</v>
      </c>
      <c r="G297" s="8">
        <f t="shared" si="55"/>
        <v>15200</v>
      </c>
      <c r="H297" s="96">
        <f t="shared" si="45"/>
        <v>75.560239406653267</v>
      </c>
      <c r="I297" s="1"/>
    </row>
    <row r="298" spans="1:9" ht="25.5" outlineLevel="6">
      <c r="A298" s="74" t="s">
        <v>11</v>
      </c>
      <c r="B298" s="75" t="s">
        <v>130</v>
      </c>
      <c r="C298" s="75" t="s">
        <v>131</v>
      </c>
      <c r="D298" s="74"/>
      <c r="E298" s="76" t="s">
        <v>425</v>
      </c>
      <c r="F298" s="77">
        <f>F299</f>
        <v>20116.400000000001</v>
      </c>
      <c r="G298" s="77">
        <f t="shared" si="55"/>
        <v>15200</v>
      </c>
      <c r="H298" s="96">
        <f t="shared" si="45"/>
        <v>75.560239406653267</v>
      </c>
      <c r="I298" s="1"/>
    </row>
    <row r="299" spans="1:9" ht="25.5" outlineLevel="7">
      <c r="A299" s="74" t="s">
        <v>11</v>
      </c>
      <c r="B299" s="75" t="s">
        <v>130</v>
      </c>
      <c r="C299" s="75" t="s">
        <v>131</v>
      </c>
      <c r="D299" s="74" t="s">
        <v>39</v>
      </c>
      <c r="E299" s="76" t="s">
        <v>332</v>
      </c>
      <c r="F299" s="77">
        <f>19475.5+640.9</f>
        <v>20116.400000000001</v>
      </c>
      <c r="G299" s="77">
        <v>15200</v>
      </c>
      <c r="H299" s="96">
        <f t="shared" si="45"/>
        <v>75.560239406653267</v>
      </c>
      <c r="I299" s="1"/>
    </row>
    <row r="300" spans="1:9" outlineLevel="7">
      <c r="A300" s="14" t="s">
        <v>11</v>
      </c>
      <c r="B300" s="15" t="s">
        <v>130</v>
      </c>
      <c r="C300" s="15" t="s">
        <v>3</v>
      </c>
      <c r="D300" s="14"/>
      <c r="E300" s="16" t="s">
        <v>261</v>
      </c>
      <c r="F300" s="8">
        <f t="shared" ref="F300:G301" si="56">F301</f>
        <v>8910.2999999999993</v>
      </c>
      <c r="G300" s="8">
        <f t="shared" si="56"/>
        <v>5853.0999999999995</v>
      </c>
      <c r="H300" s="96">
        <f t="shared" si="45"/>
        <v>65.689146268924731</v>
      </c>
      <c r="I300" s="1"/>
    </row>
    <row r="301" spans="1:9" ht="25.5" outlineLevel="7">
      <c r="A301" s="14" t="s">
        <v>11</v>
      </c>
      <c r="B301" s="15" t="s">
        <v>130</v>
      </c>
      <c r="C301" s="15" t="s">
        <v>10</v>
      </c>
      <c r="D301" s="14"/>
      <c r="E301" s="16" t="s">
        <v>308</v>
      </c>
      <c r="F301" s="8">
        <f t="shared" si="56"/>
        <v>8910.2999999999993</v>
      </c>
      <c r="G301" s="8">
        <f t="shared" si="56"/>
        <v>5853.0999999999995</v>
      </c>
      <c r="H301" s="96">
        <f t="shared" si="45"/>
        <v>65.689146268924731</v>
      </c>
      <c r="I301" s="1"/>
    </row>
    <row r="302" spans="1:9" ht="25.5" outlineLevel="7">
      <c r="A302" s="14" t="s">
        <v>11</v>
      </c>
      <c r="B302" s="15" t="s">
        <v>130</v>
      </c>
      <c r="C302" s="15" t="s">
        <v>50</v>
      </c>
      <c r="D302" s="14"/>
      <c r="E302" s="16" t="s">
        <v>351</v>
      </c>
      <c r="F302" s="8">
        <f>F303+F304+F305</f>
        <v>8910.2999999999993</v>
      </c>
      <c r="G302" s="8">
        <f>G303+G304+G305</f>
        <v>5853.0999999999995</v>
      </c>
      <c r="H302" s="96">
        <f t="shared" si="45"/>
        <v>65.689146268924731</v>
      </c>
      <c r="I302" s="1"/>
    </row>
    <row r="303" spans="1:9" ht="63.75" outlineLevel="7">
      <c r="A303" s="14" t="s">
        <v>11</v>
      </c>
      <c r="B303" s="15" t="s">
        <v>130</v>
      </c>
      <c r="C303" s="15" t="s">
        <v>50</v>
      </c>
      <c r="D303" s="14" t="s">
        <v>6</v>
      </c>
      <c r="E303" s="16" t="s">
        <v>305</v>
      </c>
      <c r="F303" s="8">
        <f>5436.1+296.2</f>
        <v>5732.3</v>
      </c>
      <c r="G303" s="8">
        <v>3773</v>
      </c>
      <c r="H303" s="96">
        <f t="shared" si="45"/>
        <v>65.820002442300634</v>
      </c>
      <c r="I303" s="1"/>
    </row>
    <row r="304" spans="1:9" ht="25.5" outlineLevel="7">
      <c r="A304" s="14" t="s">
        <v>11</v>
      </c>
      <c r="B304" s="15" t="s">
        <v>130</v>
      </c>
      <c r="C304" s="15" t="s">
        <v>50</v>
      </c>
      <c r="D304" s="14" t="s">
        <v>7</v>
      </c>
      <c r="E304" s="16" t="s">
        <v>306</v>
      </c>
      <c r="F304" s="8">
        <v>3108</v>
      </c>
      <c r="G304" s="8">
        <v>2038.9</v>
      </c>
      <c r="H304" s="96">
        <f t="shared" si="45"/>
        <v>65.601673101673114</v>
      </c>
      <c r="I304" s="1"/>
    </row>
    <row r="305" spans="1:9" outlineLevel="7">
      <c r="A305" s="14" t="s">
        <v>11</v>
      </c>
      <c r="B305" s="15" t="s">
        <v>130</v>
      </c>
      <c r="C305" s="15" t="s">
        <v>50</v>
      </c>
      <c r="D305" s="14" t="s">
        <v>8</v>
      </c>
      <c r="E305" s="16" t="s">
        <v>307</v>
      </c>
      <c r="F305" s="8">
        <v>70</v>
      </c>
      <c r="G305" s="8">
        <v>41.2</v>
      </c>
      <c r="H305" s="96">
        <f t="shared" si="45"/>
        <v>58.857142857142861</v>
      </c>
      <c r="I305" s="1"/>
    </row>
    <row r="306" spans="1:9" outlineLevel="7">
      <c r="A306" s="14" t="s">
        <v>11</v>
      </c>
      <c r="B306" s="15" t="s">
        <v>691</v>
      </c>
      <c r="C306" s="15"/>
      <c r="D306" s="14"/>
      <c r="E306" s="16" t="s">
        <v>701</v>
      </c>
      <c r="F306" s="8">
        <f>F307</f>
        <v>1370.5</v>
      </c>
      <c r="G306" s="8">
        <f t="shared" ref="G306:G309" si="57">G307</f>
        <v>836.4</v>
      </c>
      <c r="H306" s="96">
        <f t="shared" si="45"/>
        <v>61.028821597956949</v>
      </c>
      <c r="I306" s="1"/>
    </row>
    <row r="307" spans="1:9" outlineLevel="7">
      <c r="A307" s="14" t="s">
        <v>11</v>
      </c>
      <c r="B307" s="15" t="s">
        <v>692</v>
      </c>
      <c r="C307" s="15"/>
      <c r="D307" s="14"/>
      <c r="E307" s="16" t="s">
        <v>702</v>
      </c>
      <c r="F307" s="8">
        <f>F308</f>
        <v>1370.5</v>
      </c>
      <c r="G307" s="8">
        <f t="shared" si="57"/>
        <v>836.4</v>
      </c>
      <c r="H307" s="96">
        <f t="shared" si="45"/>
        <v>61.028821597956949</v>
      </c>
      <c r="I307" s="1"/>
    </row>
    <row r="308" spans="1:9" ht="51" outlineLevel="7">
      <c r="A308" s="14" t="s">
        <v>11</v>
      </c>
      <c r="B308" s="15" t="s">
        <v>692</v>
      </c>
      <c r="C308" s="15" t="s">
        <v>73</v>
      </c>
      <c r="D308" s="14"/>
      <c r="E308" s="16" t="s">
        <v>667</v>
      </c>
      <c r="F308" s="8">
        <f>F309</f>
        <v>1370.5</v>
      </c>
      <c r="G308" s="8">
        <f t="shared" si="57"/>
        <v>836.4</v>
      </c>
      <c r="H308" s="96">
        <f t="shared" si="45"/>
        <v>61.028821597956949</v>
      </c>
      <c r="I308" s="1"/>
    </row>
    <row r="309" spans="1:9" ht="25.5" outlineLevel="7">
      <c r="A309" s="14" t="s">
        <v>11</v>
      </c>
      <c r="B309" s="15" t="s">
        <v>692</v>
      </c>
      <c r="C309" s="15" t="s">
        <v>74</v>
      </c>
      <c r="D309" s="14"/>
      <c r="E309" s="16" t="s">
        <v>368</v>
      </c>
      <c r="F309" s="8">
        <f>F310</f>
        <v>1370.5</v>
      </c>
      <c r="G309" s="8">
        <f t="shared" si="57"/>
        <v>836.4</v>
      </c>
      <c r="H309" s="96">
        <f t="shared" si="45"/>
        <v>61.028821597956949</v>
      </c>
      <c r="I309" s="1"/>
    </row>
    <row r="310" spans="1:9" ht="31.5" customHeight="1" outlineLevel="7">
      <c r="A310" s="14" t="s">
        <v>11</v>
      </c>
      <c r="B310" s="15" t="s">
        <v>692</v>
      </c>
      <c r="C310" s="15" t="s">
        <v>693</v>
      </c>
      <c r="D310" s="14"/>
      <c r="E310" s="16" t="s">
        <v>698</v>
      </c>
      <c r="F310" s="8">
        <f>F311+F313+F315</f>
        <v>1370.5</v>
      </c>
      <c r="G310" s="8">
        <f t="shared" ref="G310" si="58">G311+G313+G315</f>
        <v>836.4</v>
      </c>
      <c r="H310" s="96">
        <f t="shared" si="45"/>
        <v>61.028821597956949</v>
      </c>
      <c r="I310" s="1"/>
    </row>
    <row r="311" spans="1:9" outlineLevel="7">
      <c r="A311" s="14" t="s">
        <v>11</v>
      </c>
      <c r="B311" s="15" t="s">
        <v>692</v>
      </c>
      <c r="C311" s="15" t="s">
        <v>694</v>
      </c>
      <c r="D311" s="14"/>
      <c r="E311" s="16" t="s">
        <v>697</v>
      </c>
      <c r="F311" s="8">
        <f>F312</f>
        <v>250</v>
      </c>
      <c r="G311" s="8">
        <f t="shared" ref="G311" si="59">G312</f>
        <v>250</v>
      </c>
      <c r="H311" s="96">
        <f t="shared" si="45"/>
        <v>100</v>
      </c>
      <c r="I311" s="1"/>
    </row>
    <row r="312" spans="1:9" ht="25.5" outlineLevel="7">
      <c r="A312" s="14" t="s">
        <v>11</v>
      </c>
      <c r="B312" s="15" t="s">
        <v>692</v>
      </c>
      <c r="C312" s="15" t="s">
        <v>694</v>
      </c>
      <c r="D312" s="14">
        <v>200</v>
      </c>
      <c r="E312" s="16" t="s">
        <v>306</v>
      </c>
      <c r="F312" s="8">
        <v>250</v>
      </c>
      <c r="G312" s="8">
        <v>250</v>
      </c>
      <c r="H312" s="96">
        <f t="shared" si="45"/>
        <v>100</v>
      </c>
      <c r="I312" s="1"/>
    </row>
    <row r="313" spans="1:9" outlineLevel="7">
      <c r="A313" s="14" t="s">
        <v>11</v>
      </c>
      <c r="B313" s="15" t="s">
        <v>692</v>
      </c>
      <c r="C313" s="15" t="s">
        <v>695</v>
      </c>
      <c r="D313" s="14"/>
      <c r="E313" s="16" t="s">
        <v>699</v>
      </c>
      <c r="F313" s="8">
        <f>F314</f>
        <v>520.5</v>
      </c>
      <c r="G313" s="8">
        <f t="shared" ref="G313" si="60">G314</f>
        <v>0</v>
      </c>
      <c r="H313" s="96">
        <f t="shared" si="45"/>
        <v>0</v>
      </c>
      <c r="I313" s="1"/>
    </row>
    <row r="314" spans="1:9" ht="25.5" outlineLevel="7">
      <c r="A314" s="14" t="s">
        <v>11</v>
      </c>
      <c r="B314" s="15" t="s">
        <v>692</v>
      </c>
      <c r="C314" s="15" t="s">
        <v>695</v>
      </c>
      <c r="D314" s="14">
        <v>200</v>
      </c>
      <c r="E314" s="16" t="s">
        <v>306</v>
      </c>
      <c r="F314" s="8">
        <v>520.5</v>
      </c>
      <c r="G314" s="8">
        <v>0</v>
      </c>
      <c r="H314" s="96">
        <f t="shared" si="45"/>
        <v>0</v>
      </c>
      <c r="I314" s="1"/>
    </row>
    <row r="315" spans="1:9" ht="25.5" outlineLevel="7">
      <c r="A315" s="14" t="s">
        <v>11</v>
      </c>
      <c r="B315" s="15" t="s">
        <v>692</v>
      </c>
      <c r="C315" s="15" t="s">
        <v>696</v>
      </c>
      <c r="D315" s="14"/>
      <c r="E315" s="16" t="s">
        <v>700</v>
      </c>
      <c r="F315" s="8">
        <f>F316</f>
        <v>600</v>
      </c>
      <c r="G315" s="8">
        <f t="shared" ref="G315" si="61">G316</f>
        <v>586.4</v>
      </c>
      <c r="H315" s="96">
        <f t="shared" si="45"/>
        <v>97.733333333333334</v>
      </c>
      <c r="I315" s="1"/>
    </row>
    <row r="316" spans="1:9" ht="25.5" outlineLevel="7">
      <c r="A316" s="14" t="s">
        <v>11</v>
      </c>
      <c r="B316" s="15" t="s">
        <v>692</v>
      </c>
      <c r="C316" s="15" t="s">
        <v>696</v>
      </c>
      <c r="D316" s="14">
        <v>200</v>
      </c>
      <c r="E316" s="16" t="s">
        <v>306</v>
      </c>
      <c r="F316" s="8">
        <v>600</v>
      </c>
      <c r="G316" s="8">
        <v>586.4</v>
      </c>
      <c r="H316" s="96">
        <f t="shared" si="45"/>
        <v>97.733333333333334</v>
      </c>
      <c r="I316" s="1"/>
    </row>
    <row r="317" spans="1:9" outlineLevel="1">
      <c r="A317" s="14" t="s">
        <v>11</v>
      </c>
      <c r="B317" s="15" t="s">
        <v>134</v>
      </c>
      <c r="C317" s="15"/>
      <c r="D317" s="14"/>
      <c r="E317" s="16" t="s">
        <v>256</v>
      </c>
      <c r="F317" s="8">
        <f>F318+F324+F335</f>
        <v>11835.3</v>
      </c>
      <c r="G317" s="8">
        <f>G318+G324+G335</f>
        <v>11141.5</v>
      </c>
      <c r="H317" s="96">
        <f t="shared" si="45"/>
        <v>94.137875677000167</v>
      </c>
      <c r="I317" s="1"/>
    </row>
    <row r="318" spans="1:9" outlineLevel="2">
      <c r="A318" s="14" t="s">
        <v>11</v>
      </c>
      <c r="B318" s="15" t="s">
        <v>135</v>
      </c>
      <c r="C318" s="15"/>
      <c r="D318" s="14"/>
      <c r="E318" s="16" t="s">
        <v>283</v>
      </c>
      <c r="F318" s="8">
        <f t="shared" ref="F318:G319" si="62">F319</f>
        <v>1000</v>
      </c>
      <c r="G318" s="8">
        <f t="shared" si="62"/>
        <v>970.2</v>
      </c>
      <c r="H318" s="96">
        <f t="shared" si="45"/>
        <v>97.02000000000001</v>
      </c>
      <c r="I318" s="1"/>
    </row>
    <row r="319" spans="1:9" ht="38.25" outlineLevel="3">
      <c r="A319" s="14" t="s">
        <v>11</v>
      </c>
      <c r="B319" s="15" t="s">
        <v>135</v>
      </c>
      <c r="C319" s="15" t="s">
        <v>13</v>
      </c>
      <c r="D319" s="14"/>
      <c r="E319" s="16" t="s">
        <v>796</v>
      </c>
      <c r="F319" s="8">
        <f t="shared" si="62"/>
        <v>1000</v>
      </c>
      <c r="G319" s="8">
        <f t="shared" si="62"/>
        <v>970.2</v>
      </c>
      <c r="H319" s="96">
        <f t="shared" si="45"/>
        <v>97.02000000000001</v>
      </c>
      <c r="I319" s="1"/>
    </row>
    <row r="320" spans="1:9" ht="25.5" outlineLevel="4">
      <c r="A320" s="14" t="s">
        <v>11</v>
      </c>
      <c r="B320" s="15" t="s">
        <v>135</v>
      </c>
      <c r="C320" s="15" t="s">
        <v>40</v>
      </c>
      <c r="D320" s="14"/>
      <c r="E320" s="16" t="s">
        <v>705</v>
      </c>
      <c r="F320" s="8">
        <f>F321</f>
        <v>1000</v>
      </c>
      <c r="G320" s="8">
        <f t="shared" ref="G320:G322" si="63">G321</f>
        <v>970.2</v>
      </c>
      <c r="H320" s="96">
        <f t="shared" si="45"/>
        <v>97.02000000000001</v>
      </c>
      <c r="I320" s="1"/>
    </row>
    <row r="321" spans="1:9" ht="51" outlineLevel="5">
      <c r="A321" s="14" t="s">
        <v>11</v>
      </c>
      <c r="B321" s="15" t="s">
        <v>135</v>
      </c>
      <c r="C321" s="15" t="s">
        <v>136</v>
      </c>
      <c r="D321" s="14"/>
      <c r="E321" s="16" t="s">
        <v>754</v>
      </c>
      <c r="F321" s="8">
        <f>F322</f>
        <v>1000</v>
      </c>
      <c r="G321" s="8">
        <f t="shared" si="63"/>
        <v>970.2</v>
      </c>
      <c r="H321" s="96">
        <f t="shared" si="45"/>
        <v>97.02000000000001</v>
      </c>
      <c r="I321" s="1"/>
    </row>
    <row r="322" spans="1:9" ht="25.5" outlineLevel="6">
      <c r="A322" s="14" t="s">
        <v>11</v>
      </c>
      <c r="B322" s="15" t="s">
        <v>135</v>
      </c>
      <c r="C322" s="15" t="s">
        <v>137</v>
      </c>
      <c r="D322" s="14"/>
      <c r="E322" s="16" t="s">
        <v>427</v>
      </c>
      <c r="F322" s="8">
        <f>F323</f>
        <v>1000</v>
      </c>
      <c r="G322" s="8">
        <f t="shared" si="63"/>
        <v>970.2</v>
      </c>
      <c r="H322" s="96">
        <f t="shared" si="45"/>
        <v>97.02000000000001</v>
      </c>
      <c r="I322" s="1"/>
    </row>
    <row r="323" spans="1:9" outlineLevel="7">
      <c r="A323" s="14" t="s">
        <v>11</v>
      </c>
      <c r="B323" s="15" t="s">
        <v>135</v>
      </c>
      <c r="C323" s="15" t="s">
        <v>137</v>
      </c>
      <c r="D323" s="14" t="s">
        <v>21</v>
      </c>
      <c r="E323" s="16" t="s">
        <v>317</v>
      </c>
      <c r="F323" s="8">
        <v>1000</v>
      </c>
      <c r="G323" s="8">
        <v>970.2</v>
      </c>
      <c r="H323" s="96">
        <f t="shared" si="45"/>
        <v>97.02000000000001</v>
      </c>
      <c r="I323" s="1"/>
    </row>
    <row r="324" spans="1:9" outlineLevel="2">
      <c r="A324" s="14" t="s">
        <v>11</v>
      </c>
      <c r="B324" s="15" t="s">
        <v>138</v>
      </c>
      <c r="C324" s="15"/>
      <c r="D324" s="14"/>
      <c r="E324" s="16" t="s">
        <v>284</v>
      </c>
      <c r="F324" s="8">
        <f>F325+F330</f>
        <v>320</v>
      </c>
      <c r="G324" s="8">
        <f t="shared" ref="G324" si="64">G325+G330</f>
        <v>165</v>
      </c>
      <c r="H324" s="96">
        <f t="shared" si="45"/>
        <v>51.5625</v>
      </c>
      <c r="I324" s="1"/>
    </row>
    <row r="325" spans="1:9" ht="38.25" outlineLevel="3">
      <c r="A325" s="14" t="s">
        <v>11</v>
      </c>
      <c r="B325" s="15" t="s">
        <v>138</v>
      </c>
      <c r="C325" s="15" t="s">
        <v>13</v>
      </c>
      <c r="D325" s="14"/>
      <c r="E325" s="16" t="s">
        <v>796</v>
      </c>
      <c r="F325" s="8">
        <f>F326</f>
        <v>140</v>
      </c>
      <c r="G325" s="8">
        <f t="shared" ref="G325:G327" si="65">G326</f>
        <v>125</v>
      </c>
      <c r="H325" s="96">
        <f t="shared" si="45"/>
        <v>89.285714285714292</v>
      </c>
      <c r="I325" s="1"/>
    </row>
    <row r="326" spans="1:9" ht="25.5" outlineLevel="4">
      <c r="A326" s="14" t="s">
        <v>11</v>
      </c>
      <c r="B326" s="15" t="s">
        <v>138</v>
      </c>
      <c r="C326" s="15" t="s">
        <v>40</v>
      </c>
      <c r="D326" s="14"/>
      <c r="E326" s="16" t="s">
        <v>705</v>
      </c>
      <c r="F326" s="8">
        <f>F327</f>
        <v>140</v>
      </c>
      <c r="G326" s="8">
        <f t="shared" si="65"/>
        <v>125</v>
      </c>
      <c r="H326" s="96">
        <f t="shared" ref="H326:H389" si="66">G326/F326*100</f>
        <v>89.285714285714292</v>
      </c>
      <c r="I326" s="1"/>
    </row>
    <row r="327" spans="1:9" ht="51" outlineLevel="5">
      <c r="A327" s="14" t="s">
        <v>11</v>
      </c>
      <c r="B327" s="15" t="s">
        <v>138</v>
      </c>
      <c r="C327" s="15" t="s">
        <v>136</v>
      </c>
      <c r="D327" s="14"/>
      <c r="E327" s="16" t="s">
        <v>754</v>
      </c>
      <c r="F327" s="8">
        <f>F328</f>
        <v>140</v>
      </c>
      <c r="G327" s="8">
        <f t="shared" si="65"/>
        <v>125</v>
      </c>
      <c r="H327" s="96">
        <f t="shared" si="66"/>
        <v>89.285714285714292</v>
      </c>
      <c r="I327" s="1"/>
    </row>
    <row r="328" spans="1:9" ht="25.5" outlineLevel="6">
      <c r="A328" s="14" t="s">
        <v>11</v>
      </c>
      <c r="B328" s="15" t="s">
        <v>138</v>
      </c>
      <c r="C328" s="15" t="s">
        <v>139</v>
      </c>
      <c r="D328" s="14"/>
      <c r="E328" s="16" t="s">
        <v>431</v>
      </c>
      <c r="F328" s="8">
        <f>F329</f>
        <v>140</v>
      </c>
      <c r="G328" s="8">
        <f>G329</f>
        <v>125</v>
      </c>
      <c r="H328" s="96">
        <f t="shared" si="66"/>
        <v>89.285714285714292</v>
      </c>
      <c r="I328" s="1"/>
    </row>
    <row r="329" spans="1:9" outlineLevel="7">
      <c r="A329" s="14" t="s">
        <v>11</v>
      </c>
      <c r="B329" s="15" t="s">
        <v>138</v>
      </c>
      <c r="C329" s="15" t="s">
        <v>139</v>
      </c>
      <c r="D329" s="14" t="s">
        <v>21</v>
      </c>
      <c r="E329" s="16" t="s">
        <v>317</v>
      </c>
      <c r="F329" s="8">
        <v>140</v>
      </c>
      <c r="G329" s="8">
        <v>125</v>
      </c>
      <c r="H329" s="96">
        <f t="shared" si="66"/>
        <v>89.285714285714292</v>
      </c>
      <c r="I329" s="1"/>
    </row>
    <row r="330" spans="1:9" ht="38.25" outlineLevel="3">
      <c r="A330" s="14" t="s">
        <v>11</v>
      </c>
      <c r="B330" s="15" t="s">
        <v>138</v>
      </c>
      <c r="C330" s="15" t="s">
        <v>141</v>
      </c>
      <c r="D330" s="14"/>
      <c r="E330" s="16" t="s">
        <v>671</v>
      </c>
      <c r="F330" s="8">
        <f>F331</f>
        <v>180</v>
      </c>
      <c r="G330" s="8">
        <f>G331</f>
        <v>40</v>
      </c>
      <c r="H330" s="96">
        <f t="shared" si="66"/>
        <v>22.222222222222221</v>
      </c>
      <c r="I330" s="1"/>
    </row>
    <row r="331" spans="1:9" ht="25.5" outlineLevel="4">
      <c r="A331" s="14" t="s">
        <v>11</v>
      </c>
      <c r="B331" s="15" t="s">
        <v>138</v>
      </c>
      <c r="C331" s="15" t="s">
        <v>142</v>
      </c>
      <c r="D331" s="14"/>
      <c r="E331" s="16" t="s">
        <v>633</v>
      </c>
      <c r="F331" s="8">
        <f>F332</f>
        <v>180</v>
      </c>
      <c r="G331" s="8">
        <f t="shared" ref="G331:G333" si="67">G332</f>
        <v>40</v>
      </c>
      <c r="H331" s="96">
        <f t="shared" si="66"/>
        <v>22.222222222222221</v>
      </c>
      <c r="I331" s="1"/>
    </row>
    <row r="332" spans="1:9" ht="25.5" outlineLevel="5">
      <c r="A332" s="14" t="s">
        <v>11</v>
      </c>
      <c r="B332" s="15" t="s">
        <v>138</v>
      </c>
      <c r="C332" s="15" t="s">
        <v>143</v>
      </c>
      <c r="D332" s="14"/>
      <c r="E332" s="16" t="s">
        <v>634</v>
      </c>
      <c r="F332" s="8">
        <f>F333</f>
        <v>180</v>
      </c>
      <c r="G332" s="8">
        <f t="shared" si="67"/>
        <v>40</v>
      </c>
      <c r="H332" s="96">
        <f t="shared" si="66"/>
        <v>22.222222222222221</v>
      </c>
      <c r="I332" s="1"/>
    </row>
    <row r="333" spans="1:9" ht="38.25" outlineLevel="6">
      <c r="A333" s="14" t="s">
        <v>11</v>
      </c>
      <c r="B333" s="15" t="s">
        <v>138</v>
      </c>
      <c r="C333" s="15" t="s">
        <v>144</v>
      </c>
      <c r="D333" s="14"/>
      <c r="E333" s="16" t="s">
        <v>434</v>
      </c>
      <c r="F333" s="8">
        <f>F334</f>
        <v>180</v>
      </c>
      <c r="G333" s="8">
        <f t="shared" si="67"/>
        <v>40</v>
      </c>
      <c r="H333" s="96">
        <f t="shared" si="66"/>
        <v>22.222222222222221</v>
      </c>
      <c r="I333" s="1"/>
    </row>
    <row r="334" spans="1:9" outlineLevel="7">
      <c r="A334" s="14" t="s">
        <v>11</v>
      </c>
      <c r="B334" s="15" t="s">
        <v>138</v>
      </c>
      <c r="C334" s="15" t="s">
        <v>144</v>
      </c>
      <c r="D334" s="14" t="s">
        <v>21</v>
      </c>
      <c r="E334" s="16" t="s">
        <v>317</v>
      </c>
      <c r="F334" s="8">
        <v>180</v>
      </c>
      <c r="G334" s="8">
        <v>40</v>
      </c>
      <c r="H334" s="96">
        <f t="shared" si="66"/>
        <v>22.222222222222221</v>
      </c>
      <c r="I334" s="1"/>
    </row>
    <row r="335" spans="1:9" outlineLevel="2">
      <c r="A335" s="14" t="s">
        <v>11</v>
      </c>
      <c r="B335" s="15" t="s">
        <v>148</v>
      </c>
      <c r="C335" s="15"/>
      <c r="D335" s="14"/>
      <c r="E335" s="16" t="s">
        <v>287</v>
      </c>
      <c r="F335" s="8">
        <f>F336+F348</f>
        <v>10515.3</v>
      </c>
      <c r="G335" s="8">
        <f>G336+G348</f>
        <v>10006.299999999999</v>
      </c>
      <c r="H335" s="96">
        <f t="shared" si="66"/>
        <v>95.159434348045224</v>
      </c>
      <c r="I335" s="1"/>
    </row>
    <row r="336" spans="1:9" ht="38.25" outlineLevel="3">
      <c r="A336" s="14" t="s">
        <v>11</v>
      </c>
      <c r="B336" s="15" t="s">
        <v>148</v>
      </c>
      <c r="C336" s="15" t="s">
        <v>149</v>
      </c>
      <c r="D336" s="14"/>
      <c r="E336" s="16" t="s">
        <v>797</v>
      </c>
      <c r="F336" s="8">
        <f>F337</f>
        <v>7491.3</v>
      </c>
      <c r="G336" s="8">
        <f t="shared" ref="G336:G339" si="68">G337</f>
        <v>6982.3</v>
      </c>
      <c r="H336" s="96">
        <f t="shared" si="66"/>
        <v>93.20545165725575</v>
      </c>
      <c r="I336" s="1"/>
    </row>
    <row r="337" spans="1:9" ht="25.5" outlineLevel="4">
      <c r="A337" s="14" t="s">
        <v>11</v>
      </c>
      <c r="B337" s="15" t="s">
        <v>148</v>
      </c>
      <c r="C337" s="15" t="s">
        <v>150</v>
      </c>
      <c r="D337" s="14"/>
      <c r="E337" s="16" t="s">
        <v>574</v>
      </c>
      <c r="F337" s="8">
        <f>F338+F343</f>
        <v>7491.3</v>
      </c>
      <c r="G337" s="8">
        <f t="shared" ref="G337" si="69">G338+G343</f>
        <v>6982.3</v>
      </c>
      <c r="H337" s="96">
        <f t="shared" si="66"/>
        <v>93.20545165725575</v>
      </c>
      <c r="I337" s="1"/>
    </row>
    <row r="338" spans="1:9" ht="76.5" outlineLevel="5">
      <c r="A338" s="14" t="s">
        <v>11</v>
      </c>
      <c r="B338" s="15" t="s">
        <v>148</v>
      </c>
      <c r="C338" s="15" t="s">
        <v>151</v>
      </c>
      <c r="D338" s="14"/>
      <c r="E338" s="16" t="s">
        <v>439</v>
      </c>
      <c r="F338" s="8">
        <f>F339+F341</f>
        <v>4803.6000000000004</v>
      </c>
      <c r="G338" s="8">
        <f>G339+G341</f>
        <v>4803.5</v>
      </c>
      <c r="H338" s="96">
        <f t="shared" si="66"/>
        <v>99.997918227995669</v>
      </c>
      <c r="I338" s="1"/>
    </row>
    <row r="339" spans="1:9" ht="51" outlineLevel="6">
      <c r="A339" s="14" t="s">
        <v>11</v>
      </c>
      <c r="B339" s="15" t="s">
        <v>148</v>
      </c>
      <c r="C339" s="15" t="s">
        <v>152</v>
      </c>
      <c r="D339" s="14"/>
      <c r="E339" s="16" t="s">
        <v>440</v>
      </c>
      <c r="F339" s="8">
        <f>F340</f>
        <v>3202.4</v>
      </c>
      <c r="G339" s="8">
        <f t="shared" si="68"/>
        <v>3202.3</v>
      </c>
      <c r="H339" s="96">
        <f t="shared" si="66"/>
        <v>99.99687734199351</v>
      </c>
      <c r="I339" s="1"/>
    </row>
    <row r="340" spans="1:9" ht="25.5" outlineLevel="7">
      <c r="A340" s="14" t="s">
        <v>11</v>
      </c>
      <c r="B340" s="15" t="s">
        <v>148</v>
      </c>
      <c r="C340" s="15" t="s">
        <v>152</v>
      </c>
      <c r="D340" s="14" t="s">
        <v>105</v>
      </c>
      <c r="E340" s="16" t="s">
        <v>398</v>
      </c>
      <c r="F340" s="8">
        <v>3202.4</v>
      </c>
      <c r="G340" s="8">
        <v>3202.3</v>
      </c>
      <c r="H340" s="96">
        <f t="shared" si="66"/>
        <v>99.99687734199351</v>
      </c>
      <c r="I340" s="1"/>
    </row>
    <row r="341" spans="1:9" ht="51" outlineLevel="7">
      <c r="A341" s="14" t="s">
        <v>11</v>
      </c>
      <c r="B341" s="15" t="s">
        <v>148</v>
      </c>
      <c r="C341" s="15" t="s">
        <v>584</v>
      </c>
      <c r="D341" s="14"/>
      <c r="E341" s="16" t="s">
        <v>440</v>
      </c>
      <c r="F341" s="8">
        <f>F342</f>
        <v>1601.2</v>
      </c>
      <c r="G341" s="8">
        <f>G342</f>
        <v>1601.2</v>
      </c>
      <c r="H341" s="96">
        <f t="shared" si="66"/>
        <v>100</v>
      </c>
      <c r="I341" s="1"/>
    </row>
    <row r="342" spans="1:9" ht="25.5" outlineLevel="7">
      <c r="A342" s="14" t="s">
        <v>11</v>
      </c>
      <c r="B342" s="15" t="s">
        <v>148</v>
      </c>
      <c r="C342" s="15" t="s">
        <v>584</v>
      </c>
      <c r="D342" s="14" t="s">
        <v>105</v>
      </c>
      <c r="E342" s="16" t="s">
        <v>398</v>
      </c>
      <c r="F342" s="8">
        <v>1601.2</v>
      </c>
      <c r="G342" s="8">
        <v>1601.2</v>
      </c>
      <c r="H342" s="96">
        <f t="shared" si="66"/>
        <v>100</v>
      </c>
      <c r="I342" s="1"/>
    </row>
    <row r="343" spans="1:9" ht="25.5" outlineLevel="7">
      <c r="A343" s="14" t="s">
        <v>11</v>
      </c>
      <c r="B343" s="15" t="s">
        <v>148</v>
      </c>
      <c r="C343" s="15" t="s">
        <v>675</v>
      </c>
      <c r="D343" s="14"/>
      <c r="E343" s="16" t="s">
        <v>677</v>
      </c>
      <c r="F343" s="8">
        <f>F346+F344</f>
        <v>2687.7</v>
      </c>
      <c r="G343" s="8">
        <f t="shared" ref="G343" si="70">G346+G344</f>
        <v>2178.8000000000002</v>
      </c>
      <c r="H343" s="96">
        <f t="shared" si="66"/>
        <v>81.065595118502813</v>
      </c>
      <c r="I343" s="1"/>
    </row>
    <row r="344" spans="1:9" ht="38.25" outlineLevel="7">
      <c r="A344" s="14" t="s">
        <v>11</v>
      </c>
      <c r="B344" s="15" t="s">
        <v>148</v>
      </c>
      <c r="C344" s="15" t="s">
        <v>738</v>
      </c>
      <c r="D344" s="14"/>
      <c r="E344" s="16" t="s">
        <v>739</v>
      </c>
      <c r="F344" s="8">
        <f>F345</f>
        <v>1743</v>
      </c>
      <c r="G344" s="8">
        <f t="shared" ref="G344" si="71">G345</f>
        <v>1743</v>
      </c>
      <c r="H344" s="96">
        <f t="shared" si="66"/>
        <v>100</v>
      </c>
      <c r="I344" s="1"/>
    </row>
    <row r="345" spans="1:9" ht="25.5" outlineLevel="7">
      <c r="A345" s="14" t="s">
        <v>11</v>
      </c>
      <c r="B345" s="15" t="s">
        <v>148</v>
      </c>
      <c r="C345" s="15" t="s">
        <v>738</v>
      </c>
      <c r="D345" s="14">
        <v>400</v>
      </c>
      <c r="E345" s="16" t="s">
        <v>398</v>
      </c>
      <c r="F345" s="8">
        <v>1743</v>
      </c>
      <c r="G345" s="8">
        <v>1743</v>
      </c>
      <c r="H345" s="96">
        <f t="shared" si="66"/>
        <v>100</v>
      </c>
      <c r="I345" s="1"/>
    </row>
    <row r="346" spans="1:9" ht="38.25" outlineLevel="7">
      <c r="A346" s="14" t="s">
        <v>11</v>
      </c>
      <c r="B346" s="15" t="s">
        <v>148</v>
      </c>
      <c r="C346" s="15" t="s">
        <v>676</v>
      </c>
      <c r="D346" s="14"/>
      <c r="E346" s="16" t="s">
        <v>678</v>
      </c>
      <c r="F346" s="8">
        <f>F347</f>
        <v>944.7</v>
      </c>
      <c r="G346" s="8">
        <f t="shared" ref="G346" si="72">G347</f>
        <v>435.8</v>
      </c>
      <c r="H346" s="96">
        <f t="shared" si="66"/>
        <v>46.131046893193606</v>
      </c>
      <c r="I346" s="1"/>
    </row>
    <row r="347" spans="1:9" ht="25.5" outlineLevel="7">
      <c r="A347" s="14" t="s">
        <v>11</v>
      </c>
      <c r="B347" s="15" t="s">
        <v>148</v>
      </c>
      <c r="C347" s="15" t="s">
        <v>676</v>
      </c>
      <c r="D347" s="14">
        <v>400</v>
      </c>
      <c r="E347" s="16" t="s">
        <v>398</v>
      </c>
      <c r="F347" s="8">
        <v>944.7</v>
      </c>
      <c r="G347" s="8">
        <v>435.8</v>
      </c>
      <c r="H347" s="96">
        <f t="shared" si="66"/>
        <v>46.131046893193606</v>
      </c>
      <c r="I347" s="1"/>
    </row>
    <row r="348" spans="1:9" ht="38.25" outlineLevel="7">
      <c r="A348" s="14" t="s">
        <v>11</v>
      </c>
      <c r="B348" s="15" t="s">
        <v>148</v>
      </c>
      <c r="C348" s="15" t="s">
        <v>141</v>
      </c>
      <c r="D348" s="14"/>
      <c r="E348" s="16" t="s">
        <v>798</v>
      </c>
      <c r="F348" s="8">
        <f t="shared" ref="F348:G351" si="73">F349</f>
        <v>3024</v>
      </c>
      <c r="G348" s="8">
        <f t="shared" si="73"/>
        <v>3024</v>
      </c>
      <c r="H348" s="96">
        <f t="shared" si="66"/>
        <v>100</v>
      </c>
      <c r="I348" s="1"/>
    </row>
    <row r="349" spans="1:9" ht="25.5" outlineLevel="7">
      <c r="A349" s="14" t="s">
        <v>11</v>
      </c>
      <c r="B349" s="15" t="s">
        <v>148</v>
      </c>
      <c r="C349" s="15" t="s">
        <v>145</v>
      </c>
      <c r="D349" s="14"/>
      <c r="E349" s="16" t="s">
        <v>435</v>
      </c>
      <c r="F349" s="8">
        <f t="shared" si="73"/>
        <v>3024</v>
      </c>
      <c r="G349" s="8">
        <f t="shared" si="73"/>
        <v>3024</v>
      </c>
      <c r="H349" s="96">
        <f t="shared" si="66"/>
        <v>100</v>
      </c>
      <c r="I349" s="1"/>
    </row>
    <row r="350" spans="1:9" ht="25.5" outlineLevel="7">
      <c r="A350" s="14" t="s">
        <v>11</v>
      </c>
      <c r="B350" s="15" t="s">
        <v>148</v>
      </c>
      <c r="C350" s="15" t="s">
        <v>146</v>
      </c>
      <c r="D350" s="14"/>
      <c r="E350" s="16" t="s">
        <v>436</v>
      </c>
      <c r="F350" s="8">
        <f t="shared" si="73"/>
        <v>3024</v>
      </c>
      <c r="G350" s="8">
        <f t="shared" si="73"/>
        <v>3024</v>
      </c>
      <c r="H350" s="96">
        <f t="shared" si="66"/>
        <v>100</v>
      </c>
    </row>
    <row r="351" spans="1:9" ht="38.25" outlineLevel="7">
      <c r="A351" s="14" t="s">
        <v>11</v>
      </c>
      <c r="B351" s="15" t="s">
        <v>148</v>
      </c>
      <c r="C351" s="15" t="s">
        <v>147</v>
      </c>
      <c r="D351" s="14"/>
      <c r="E351" s="16" t="s">
        <v>437</v>
      </c>
      <c r="F351" s="8">
        <f t="shared" si="73"/>
        <v>3024</v>
      </c>
      <c r="G351" s="8">
        <f t="shared" si="73"/>
        <v>3024</v>
      </c>
      <c r="H351" s="96">
        <f t="shared" si="66"/>
        <v>100</v>
      </c>
    </row>
    <row r="352" spans="1:9" outlineLevel="7">
      <c r="A352" s="14" t="s">
        <v>11</v>
      </c>
      <c r="B352" s="15" t="s">
        <v>148</v>
      </c>
      <c r="C352" s="15" t="s">
        <v>147</v>
      </c>
      <c r="D352" s="14" t="s">
        <v>21</v>
      </c>
      <c r="E352" s="16" t="s">
        <v>317</v>
      </c>
      <c r="F352" s="8">
        <f>604.8+2419.2</f>
        <v>3024</v>
      </c>
      <c r="G352" s="8">
        <v>3024</v>
      </c>
      <c r="H352" s="96">
        <f t="shared" si="66"/>
        <v>100</v>
      </c>
    </row>
    <row r="353" spans="1:9" outlineLevel="1">
      <c r="A353" s="14" t="s">
        <v>11</v>
      </c>
      <c r="B353" s="15" t="s">
        <v>153</v>
      </c>
      <c r="C353" s="15"/>
      <c r="D353" s="14"/>
      <c r="E353" s="16" t="s">
        <v>257</v>
      </c>
      <c r="F353" s="8">
        <f t="shared" ref="F353:F360" si="74">F354</f>
        <v>2361.5</v>
      </c>
      <c r="G353" s="8">
        <f t="shared" ref="G353:G355" si="75">G354</f>
        <v>1774.4</v>
      </c>
      <c r="H353" s="96">
        <f t="shared" si="66"/>
        <v>75.138683040440398</v>
      </c>
    </row>
    <row r="354" spans="1:9" ht="25.5" outlineLevel="2">
      <c r="A354" s="14" t="s">
        <v>11</v>
      </c>
      <c r="B354" s="15" t="s">
        <v>154</v>
      </c>
      <c r="C354" s="15"/>
      <c r="D354" s="14"/>
      <c r="E354" s="16" t="s">
        <v>289</v>
      </c>
      <c r="F354" s="8">
        <f t="shared" si="74"/>
        <v>2361.5</v>
      </c>
      <c r="G354" s="8">
        <f t="shared" si="75"/>
        <v>1774.4</v>
      </c>
      <c r="H354" s="96">
        <f t="shared" si="66"/>
        <v>75.138683040440398</v>
      </c>
    </row>
    <row r="355" spans="1:9" ht="38.25" outlineLevel="3">
      <c r="A355" s="14" t="s">
        <v>11</v>
      </c>
      <c r="B355" s="15" t="s">
        <v>154</v>
      </c>
      <c r="C355" s="15" t="s">
        <v>13</v>
      </c>
      <c r="D355" s="14"/>
      <c r="E355" s="16" t="s">
        <v>796</v>
      </c>
      <c r="F355" s="8">
        <f t="shared" si="74"/>
        <v>2361.5</v>
      </c>
      <c r="G355" s="8">
        <f t="shared" si="75"/>
        <v>1774.4</v>
      </c>
      <c r="H355" s="96">
        <f t="shared" si="66"/>
        <v>75.138683040440398</v>
      </c>
    </row>
    <row r="356" spans="1:9" ht="25.5" outlineLevel="4">
      <c r="A356" s="14" t="s">
        <v>11</v>
      </c>
      <c r="B356" s="15" t="s">
        <v>154</v>
      </c>
      <c r="C356" s="15" t="s">
        <v>155</v>
      </c>
      <c r="D356" s="14"/>
      <c r="E356" s="16" t="s">
        <v>441</v>
      </c>
      <c r="F356" s="8">
        <f>F357+F362</f>
        <v>2361.5</v>
      </c>
      <c r="G356" s="8">
        <f t="shared" ref="G356" si="76">G357+G362</f>
        <v>1774.4</v>
      </c>
      <c r="H356" s="96">
        <f t="shared" si="66"/>
        <v>75.138683040440398</v>
      </c>
    </row>
    <row r="357" spans="1:9" outlineLevel="5">
      <c r="A357" s="14" t="s">
        <v>11</v>
      </c>
      <c r="B357" s="15" t="s">
        <v>154</v>
      </c>
      <c r="C357" s="15" t="s">
        <v>156</v>
      </c>
      <c r="D357" s="14"/>
      <c r="E357" s="16" t="s">
        <v>536</v>
      </c>
      <c r="F357" s="8">
        <f>F360+F358</f>
        <v>2236.5</v>
      </c>
      <c r="G357" s="8">
        <f>G360+G358</f>
        <v>1649.4</v>
      </c>
      <c r="H357" s="96">
        <f t="shared" si="66"/>
        <v>73.749161636485582</v>
      </c>
    </row>
    <row r="358" spans="1:9" ht="25.5" outlineLevel="5">
      <c r="A358" s="14" t="s">
        <v>11</v>
      </c>
      <c r="B358" s="15" t="s">
        <v>154</v>
      </c>
      <c r="C358" s="15" t="s">
        <v>560</v>
      </c>
      <c r="D358" s="14"/>
      <c r="E358" s="16" t="s">
        <v>755</v>
      </c>
      <c r="F358" s="8">
        <f>F359</f>
        <v>1000.9</v>
      </c>
      <c r="G358" s="8">
        <f>G359</f>
        <v>750.7</v>
      </c>
      <c r="H358" s="96">
        <f t="shared" si="66"/>
        <v>75.002497752023189</v>
      </c>
    </row>
    <row r="359" spans="1:9" ht="25.5" outlineLevel="5">
      <c r="A359" s="14" t="s">
        <v>11</v>
      </c>
      <c r="B359" s="15" t="s">
        <v>154</v>
      </c>
      <c r="C359" s="15" t="s">
        <v>560</v>
      </c>
      <c r="D359" s="14" t="s">
        <v>39</v>
      </c>
      <c r="E359" s="16" t="s">
        <v>332</v>
      </c>
      <c r="F359" s="8">
        <f>970+30.9</f>
        <v>1000.9</v>
      </c>
      <c r="G359" s="8">
        <v>750.7</v>
      </c>
      <c r="H359" s="96">
        <f t="shared" si="66"/>
        <v>75.002497752023189</v>
      </c>
    </row>
    <row r="360" spans="1:9" outlineLevel="6">
      <c r="A360" s="14" t="s">
        <v>11</v>
      </c>
      <c r="B360" s="15" t="s">
        <v>154</v>
      </c>
      <c r="C360" s="15" t="s">
        <v>157</v>
      </c>
      <c r="D360" s="14"/>
      <c r="E360" s="16" t="s">
        <v>442</v>
      </c>
      <c r="F360" s="8">
        <f t="shared" si="74"/>
        <v>1235.5999999999999</v>
      </c>
      <c r="G360" s="8">
        <f>G361</f>
        <v>898.7</v>
      </c>
      <c r="H360" s="96">
        <f t="shared" si="66"/>
        <v>72.733894464227916</v>
      </c>
    </row>
    <row r="361" spans="1:9" ht="25.5" outlineLevel="7">
      <c r="A361" s="14" t="s">
        <v>11</v>
      </c>
      <c r="B361" s="15" t="s">
        <v>154</v>
      </c>
      <c r="C361" s="15" t="s">
        <v>157</v>
      </c>
      <c r="D361" s="14" t="s">
        <v>39</v>
      </c>
      <c r="E361" s="16" t="s">
        <v>332</v>
      </c>
      <c r="F361" s="8">
        <v>1235.5999999999999</v>
      </c>
      <c r="G361" s="8">
        <v>898.7</v>
      </c>
      <c r="H361" s="96">
        <f t="shared" si="66"/>
        <v>72.733894464227916</v>
      </c>
    </row>
    <row r="362" spans="1:9" ht="25.5" outlineLevel="7">
      <c r="A362" s="14" t="s">
        <v>11</v>
      </c>
      <c r="B362" s="15" t="s">
        <v>154</v>
      </c>
      <c r="C362" s="15" t="s">
        <v>635</v>
      </c>
      <c r="D362" s="14"/>
      <c r="E362" s="16" t="s">
        <v>637</v>
      </c>
      <c r="F362" s="8">
        <f>F363+F365</f>
        <v>125</v>
      </c>
      <c r="G362" s="8">
        <f>G365+G363</f>
        <v>125</v>
      </c>
      <c r="H362" s="96">
        <f t="shared" si="66"/>
        <v>100</v>
      </c>
    </row>
    <row r="363" spans="1:9" ht="38.25" outlineLevel="7">
      <c r="A363" s="14" t="s">
        <v>11</v>
      </c>
      <c r="B363" s="15" t="s">
        <v>154</v>
      </c>
      <c r="C363" s="15" t="s">
        <v>742</v>
      </c>
      <c r="D363" s="14"/>
      <c r="E363" s="16" t="s">
        <v>638</v>
      </c>
      <c r="F363" s="8">
        <f>F364</f>
        <v>100</v>
      </c>
      <c r="G363" s="8">
        <f>G364</f>
        <v>100</v>
      </c>
      <c r="H363" s="96">
        <f t="shared" si="66"/>
        <v>100</v>
      </c>
    </row>
    <row r="364" spans="1:9" ht="25.5" outlineLevel="7">
      <c r="A364" s="14" t="s">
        <v>11</v>
      </c>
      <c r="B364" s="15" t="s">
        <v>154</v>
      </c>
      <c r="C364" s="15" t="s">
        <v>742</v>
      </c>
      <c r="D364" s="14" t="s">
        <v>39</v>
      </c>
      <c r="E364" s="16" t="s">
        <v>332</v>
      </c>
      <c r="F364" s="8">
        <v>100</v>
      </c>
      <c r="G364" s="8">
        <v>100</v>
      </c>
      <c r="H364" s="96">
        <f t="shared" si="66"/>
        <v>100</v>
      </c>
    </row>
    <row r="365" spans="1:9" ht="38.25" outlineLevel="7">
      <c r="A365" s="14" t="s">
        <v>11</v>
      </c>
      <c r="B365" s="15" t="s">
        <v>154</v>
      </c>
      <c r="C365" s="15" t="s">
        <v>636</v>
      </c>
      <c r="D365" s="14"/>
      <c r="E365" s="16" t="s">
        <v>638</v>
      </c>
      <c r="F365" s="8">
        <f>F366</f>
        <v>25</v>
      </c>
      <c r="G365" s="8">
        <f t="shared" ref="G365" si="77">G366</f>
        <v>25</v>
      </c>
      <c r="H365" s="96">
        <f t="shared" si="66"/>
        <v>100</v>
      </c>
    </row>
    <row r="366" spans="1:9" ht="25.5" outlineLevel="7">
      <c r="A366" s="14" t="s">
        <v>11</v>
      </c>
      <c r="B366" s="15" t="s">
        <v>154</v>
      </c>
      <c r="C366" s="15" t="s">
        <v>636</v>
      </c>
      <c r="D366" s="14">
        <v>600</v>
      </c>
      <c r="E366" s="16" t="s">
        <v>332</v>
      </c>
      <c r="F366" s="8">
        <v>25</v>
      </c>
      <c r="G366" s="8">
        <v>25</v>
      </c>
      <c r="H366" s="96">
        <f t="shared" si="66"/>
        <v>100</v>
      </c>
    </row>
    <row r="367" spans="1:9" s="3" customFormat="1" ht="25.5">
      <c r="A367" s="18" t="s">
        <v>158</v>
      </c>
      <c r="B367" s="42"/>
      <c r="C367" s="42"/>
      <c r="D367" s="18"/>
      <c r="E367" s="19" t="s">
        <v>248</v>
      </c>
      <c r="F367" s="7">
        <f>F368+F377+F482+F500</f>
        <v>433552.50000000006</v>
      </c>
      <c r="G367" s="7">
        <f>G368+G377+G482+G500</f>
        <v>298308.19999999995</v>
      </c>
      <c r="H367" s="95">
        <f t="shared" si="66"/>
        <v>68.805554113976953</v>
      </c>
      <c r="I367" s="66"/>
    </row>
    <row r="368" spans="1:9" s="3" customFormat="1">
      <c r="A368" s="14" t="s">
        <v>158</v>
      </c>
      <c r="B368" s="15" t="s">
        <v>1</v>
      </c>
      <c r="C368" s="15"/>
      <c r="D368" s="14"/>
      <c r="E368" s="16" t="s">
        <v>251</v>
      </c>
      <c r="F368" s="8">
        <f t="shared" ref="F368:G372" si="78">F369</f>
        <v>16102.2</v>
      </c>
      <c r="G368" s="8">
        <f t="shared" si="78"/>
        <v>10968.599999999999</v>
      </c>
      <c r="H368" s="96">
        <f t="shared" si="66"/>
        <v>68.118642173119198</v>
      </c>
      <c r="I368" s="66"/>
    </row>
    <row r="369" spans="1:9" s="3" customFormat="1">
      <c r="A369" s="14" t="s">
        <v>158</v>
      </c>
      <c r="B369" s="15" t="s">
        <v>28</v>
      </c>
      <c r="C369" s="15"/>
      <c r="D369" s="14"/>
      <c r="E369" s="16" t="s">
        <v>267</v>
      </c>
      <c r="F369" s="8">
        <f t="shared" si="78"/>
        <v>16102.2</v>
      </c>
      <c r="G369" s="8">
        <f t="shared" si="78"/>
        <v>10968.599999999999</v>
      </c>
      <c r="H369" s="96">
        <f t="shared" si="66"/>
        <v>68.118642173119198</v>
      </c>
      <c r="I369" s="66"/>
    </row>
    <row r="370" spans="1:9" s="3" customFormat="1" ht="38.25">
      <c r="A370" s="14" t="s">
        <v>158</v>
      </c>
      <c r="B370" s="15" t="s">
        <v>28</v>
      </c>
      <c r="C370" s="15" t="s">
        <v>163</v>
      </c>
      <c r="D370" s="14"/>
      <c r="E370" s="16" t="s">
        <v>666</v>
      </c>
      <c r="F370" s="8">
        <f t="shared" si="78"/>
        <v>16102.2</v>
      </c>
      <c r="G370" s="8">
        <f t="shared" si="78"/>
        <v>10968.599999999999</v>
      </c>
      <c r="H370" s="96">
        <f t="shared" si="66"/>
        <v>68.118642173119198</v>
      </c>
      <c r="I370" s="66"/>
    </row>
    <row r="371" spans="1:9" s="3" customFormat="1" ht="38.25">
      <c r="A371" s="14" t="s">
        <v>158</v>
      </c>
      <c r="B371" s="15" t="s">
        <v>28</v>
      </c>
      <c r="C371" s="15" t="s">
        <v>196</v>
      </c>
      <c r="D371" s="14"/>
      <c r="E371" s="16" t="s">
        <v>476</v>
      </c>
      <c r="F371" s="8">
        <f t="shared" si="78"/>
        <v>16102.2</v>
      </c>
      <c r="G371" s="8">
        <f t="shared" si="78"/>
        <v>10968.599999999999</v>
      </c>
      <c r="H371" s="96">
        <f t="shared" si="66"/>
        <v>68.118642173119198</v>
      </c>
      <c r="I371" s="66"/>
    </row>
    <row r="372" spans="1:9" s="3" customFormat="1" ht="25.5">
      <c r="A372" s="14" t="s">
        <v>158</v>
      </c>
      <c r="B372" s="15" t="s">
        <v>28</v>
      </c>
      <c r="C372" s="15" t="s">
        <v>197</v>
      </c>
      <c r="D372" s="14"/>
      <c r="E372" s="16" t="s">
        <v>477</v>
      </c>
      <c r="F372" s="8">
        <f t="shared" si="78"/>
        <v>16102.2</v>
      </c>
      <c r="G372" s="8">
        <f t="shared" si="78"/>
        <v>10968.599999999999</v>
      </c>
      <c r="H372" s="96">
        <f t="shared" si="66"/>
        <v>68.118642173119198</v>
      </c>
      <c r="I372" s="66"/>
    </row>
    <row r="373" spans="1:9" s="3" customFormat="1" ht="25.5">
      <c r="A373" s="14" t="s">
        <v>158</v>
      </c>
      <c r="B373" s="15" t="s">
        <v>28</v>
      </c>
      <c r="C373" s="15" t="s">
        <v>198</v>
      </c>
      <c r="D373" s="14"/>
      <c r="E373" s="16" t="s">
        <v>478</v>
      </c>
      <c r="F373" s="8">
        <f>F374+F375+F376</f>
        <v>16102.2</v>
      </c>
      <c r="G373" s="8">
        <f>G374+G375+G376</f>
        <v>10968.599999999999</v>
      </c>
      <c r="H373" s="96">
        <f t="shared" si="66"/>
        <v>68.118642173119198</v>
      </c>
      <c r="I373" s="66"/>
    </row>
    <row r="374" spans="1:9" s="3" customFormat="1" ht="63.75">
      <c r="A374" s="14" t="s">
        <v>158</v>
      </c>
      <c r="B374" s="15" t="s">
        <v>28</v>
      </c>
      <c r="C374" s="15" t="s">
        <v>198</v>
      </c>
      <c r="D374" s="14" t="s">
        <v>6</v>
      </c>
      <c r="E374" s="16" t="s">
        <v>305</v>
      </c>
      <c r="F374" s="8">
        <f>11761.9+438.2+883.2</f>
        <v>13083.300000000001</v>
      </c>
      <c r="G374" s="8">
        <v>8948.9</v>
      </c>
      <c r="H374" s="96">
        <f t="shared" si="66"/>
        <v>68.399409934802364</v>
      </c>
      <c r="I374" s="66"/>
    </row>
    <row r="375" spans="1:9" s="3" customFormat="1" ht="25.5">
      <c r="A375" s="74" t="s">
        <v>158</v>
      </c>
      <c r="B375" s="75" t="s">
        <v>28</v>
      </c>
      <c r="C375" s="75" t="s">
        <v>198</v>
      </c>
      <c r="D375" s="74" t="s">
        <v>7</v>
      </c>
      <c r="E375" s="76" t="s">
        <v>306</v>
      </c>
      <c r="F375" s="77">
        <f>2876.6+132.3</f>
        <v>3008.9</v>
      </c>
      <c r="G375" s="77">
        <v>2015.3</v>
      </c>
      <c r="H375" s="96">
        <f t="shared" si="66"/>
        <v>66.977965369404103</v>
      </c>
      <c r="I375" s="66"/>
    </row>
    <row r="376" spans="1:9" s="3" customFormat="1">
      <c r="A376" s="14" t="s">
        <v>158</v>
      </c>
      <c r="B376" s="15" t="s">
        <v>28</v>
      </c>
      <c r="C376" s="15" t="s">
        <v>198</v>
      </c>
      <c r="D376" s="14" t="s">
        <v>8</v>
      </c>
      <c r="E376" s="16" t="s">
        <v>307</v>
      </c>
      <c r="F376" s="8">
        <v>10</v>
      </c>
      <c r="G376" s="8">
        <v>4.4000000000000004</v>
      </c>
      <c r="H376" s="96">
        <f t="shared" si="66"/>
        <v>44.000000000000007</v>
      </c>
      <c r="I376" s="66"/>
    </row>
    <row r="377" spans="1:9" outlineLevel="1">
      <c r="A377" s="14" t="s">
        <v>158</v>
      </c>
      <c r="B377" s="15" t="s">
        <v>161</v>
      </c>
      <c r="C377" s="15"/>
      <c r="D377" s="14"/>
      <c r="E377" s="16" t="s">
        <v>258</v>
      </c>
      <c r="F377" s="8">
        <f>F378+F390+F429+F447+F457</f>
        <v>408705.4</v>
      </c>
      <c r="G377" s="8">
        <f>G378+G390+G429+G447+G457</f>
        <v>281474.69999999995</v>
      </c>
      <c r="H377" s="96">
        <f t="shared" si="66"/>
        <v>68.869826530307634</v>
      </c>
    </row>
    <row r="378" spans="1:9" outlineLevel="2">
      <c r="A378" s="14" t="s">
        <v>158</v>
      </c>
      <c r="B378" s="15" t="s">
        <v>162</v>
      </c>
      <c r="C378" s="15"/>
      <c r="D378" s="14"/>
      <c r="E378" s="16" t="s">
        <v>290</v>
      </c>
      <c r="F378" s="8">
        <f>F379</f>
        <v>136058.6</v>
      </c>
      <c r="G378" s="8">
        <f t="shared" ref="G378:G380" si="79">G379</f>
        <v>90637.299999999988</v>
      </c>
      <c r="H378" s="96">
        <f t="shared" si="66"/>
        <v>66.616369711286154</v>
      </c>
    </row>
    <row r="379" spans="1:9" ht="38.25" outlineLevel="3">
      <c r="A379" s="14" t="s">
        <v>158</v>
      </c>
      <c r="B379" s="15" t="s">
        <v>162</v>
      </c>
      <c r="C379" s="15" t="s">
        <v>163</v>
      </c>
      <c r="D379" s="14"/>
      <c r="E379" s="16" t="s">
        <v>666</v>
      </c>
      <c r="F379" s="8">
        <f>F380</f>
        <v>136058.6</v>
      </c>
      <c r="G379" s="8">
        <f t="shared" si="79"/>
        <v>90637.299999999988</v>
      </c>
      <c r="H379" s="96">
        <f t="shared" si="66"/>
        <v>66.616369711286154</v>
      </c>
    </row>
    <row r="380" spans="1:9" ht="25.5" outlineLevel="4">
      <c r="A380" s="14" t="s">
        <v>158</v>
      </c>
      <c r="B380" s="15" t="s">
        <v>162</v>
      </c>
      <c r="C380" s="15" t="s">
        <v>164</v>
      </c>
      <c r="D380" s="14"/>
      <c r="E380" s="16" t="s">
        <v>446</v>
      </c>
      <c r="F380" s="8">
        <f>F381</f>
        <v>136058.6</v>
      </c>
      <c r="G380" s="8">
        <f t="shared" si="79"/>
        <v>90637.299999999988</v>
      </c>
      <c r="H380" s="96">
        <f t="shared" si="66"/>
        <v>66.616369711286154</v>
      </c>
    </row>
    <row r="381" spans="1:9" ht="25.5" outlineLevel="5">
      <c r="A381" s="14" t="s">
        <v>158</v>
      </c>
      <c r="B381" s="15" t="s">
        <v>162</v>
      </c>
      <c r="C381" s="15" t="s">
        <v>165</v>
      </c>
      <c r="D381" s="14"/>
      <c r="E381" s="16" t="s">
        <v>447</v>
      </c>
      <c r="F381" s="8">
        <f>F382+F384+F386+F388</f>
        <v>136058.6</v>
      </c>
      <c r="G381" s="8">
        <f>G382+G384+G386+G388</f>
        <v>90637.299999999988</v>
      </c>
      <c r="H381" s="96">
        <f t="shared" si="66"/>
        <v>66.616369711286154</v>
      </c>
    </row>
    <row r="382" spans="1:9" ht="51" outlineLevel="6">
      <c r="A382" s="14" t="s">
        <v>158</v>
      </c>
      <c r="B382" s="15" t="s">
        <v>162</v>
      </c>
      <c r="C382" s="15" t="s">
        <v>166</v>
      </c>
      <c r="D382" s="14"/>
      <c r="E382" s="16" t="s">
        <v>448</v>
      </c>
      <c r="F382" s="8">
        <f>F383</f>
        <v>60838.5</v>
      </c>
      <c r="G382" s="8">
        <f>G383</f>
        <v>41740.199999999997</v>
      </c>
      <c r="H382" s="96">
        <f t="shared" si="66"/>
        <v>68.608200399418124</v>
      </c>
    </row>
    <row r="383" spans="1:9" ht="25.5" outlineLevel="7">
      <c r="A383" s="14" t="s">
        <v>158</v>
      </c>
      <c r="B383" s="15" t="s">
        <v>162</v>
      </c>
      <c r="C383" s="15" t="s">
        <v>166</v>
      </c>
      <c r="D383" s="14" t="s">
        <v>39</v>
      </c>
      <c r="E383" s="16" t="s">
        <v>332</v>
      </c>
      <c r="F383" s="8">
        <v>60838.5</v>
      </c>
      <c r="G383" s="8">
        <v>41740.199999999997</v>
      </c>
      <c r="H383" s="96">
        <f t="shared" si="66"/>
        <v>68.608200399418124</v>
      </c>
    </row>
    <row r="384" spans="1:9" ht="51" outlineLevel="6">
      <c r="A384" s="74" t="s">
        <v>158</v>
      </c>
      <c r="B384" s="75" t="s">
        <v>162</v>
      </c>
      <c r="C384" s="75" t="s">
        <v>167</v>
      </c>
      <c r="D384" s="74"/>
      <c r="E384" s="76" t="s">
        <v>449</v>
      </c>
      <c r="F384" s="77">
        <f>F385</f>
        <v>72468.399999999994</v>
      </c>
      <c r="G384" s="77">
        <f>G385</f>
        <v>47039.6</v>
      </c>
      <c r="H384" s="96">
        <f t="shared" si="66"/>
        <v>64.910498920908978</v>
      </c>
      <c r="I384" s="1"/>
    </row>
    <row r="385" spans="1:9" ht="25.5" outlineLevel="7">
      <c r="A385" s="74" t="s">
        <v>158</v>
      </c>
      <c r="B385" s="75" t="s">
        <v>162</v>
      </c>
      <c r="C385" s="75" t="s">
        <v>167</v>
      </c>
      <c r="D385" s="74" t="s">
        <v>39</v>
      </c>
      <c r="E385" s="76" t="s">
        <v>332</v>
      </c>
      <c r="F385" s="77">
        <f>67460.7+5007.7</f>
        <v>72468.399999999994</v>
      </c>
      <c r="G385" s="77">
        <v>47039.6</v>
      </c>
      <c r="H385" s="96">
        <f t="shared" si="66"/>
        <v>64.910498920908978</v>
      </c>
      <c r="I385" s="1"/>
    </row>
    <row r="386" spans="1:9" ht="25.5" outlineLevel="6">
      <c r="A386" s="74" t="s">
        <v>158</v>
      </c>
      <c r="B386" s="75" t="s">
        <v>162</v>
      </c>
      <c r="C386" s="75" t="s">
        <v>168</v>
      </c>
      <c r="D386" s="74"/>
      <c r="E386" s="76" t="s">
        <v>450</v>
      </c>
      <c r="F386" s="77">
        <f>F387</f>
        <v>2551.6999999999998</v>
      </c>
      <c r="G386" s="77">
        <f>G387</f>
        <v>1665.4</v>
      </c>
      <c r="H386" s="96">
        <f t="shared" si="66"/>
        <v>65.266293059528948</v>
      </c>
      <c r="I386" s="1"/>
    </row>
    <row r="387" spans="1:9" ht="25.5" outlineLevel="7">
      <c r="A387" s="74" t="s">
        <v>158</v>
      </c>
      <c r="B387" s="75" t="s">
        <v>162</v>
      </c>
      <c r="C387" s="75" t="s">
        <v>168</v>
      </c>
      <c r="D387" s="74" t="s">
        <v>39</v>
      </c>
      <c r="E387" s="76" t="s">
        <v>332</v>
      </c>
      <c r="F387" s="77">
        <v>2551.6999999999998</v>
      </c>
      <c r="G387" s="77">
        <v>1665.4</v>
      </c>
      <c r="H387" s="96">
        <f t="shared" si="66"/>
        <v>65.266293059528948</v>
      </c>
      <c r="I387" s="1"/>
    </row>
    <row r="388" spans="1:9" ht="25.5" outlineLevel="7">
      <c r="A388" s="74" t="s">
        <v>158</v>
      </c>
      <c r="B388" s="75" t="s">
        <v>162</v>
      </c>
      <c r="C388" s="75" t="s">
        <v>627</v>
      </c>
      <c r="D388" s="74"/>
      <c r="E388" s="76" t="s">
        <v>642</v>
      </c>
      <c r="F388" s="77">
        <f>F389</f>
        <v>200</v>
      </c>
      <c r="G388" s="77">
        <f>G389</f>
        <v>192.1</v>
      </c>
      <c r="H388" s="96">
        <f t="shared" si="66"/>
        <v>96.05</v>
      </c>
      <c r="I388" s="1"/>
    </row>
    <row r="389" spans="1:9" ht="25.5" outlineLevel="7">
      <c r="A389" s="74" t="s">
        <v>158</v>
      </c>
      <c r="B389" s="75" t="s">
        <v>162</v>
      </c>
      <c r="C389" s="75" t="s">
        <v>627</v>
      </c>
      <c r="D389" s="74" t="s">
        <v>39</v>
      </c>
      <c r="E389" s="76" t="s">
        <v>332</v>
      </c>
      <c r="F389" s="77">
        <v>200</v>
      </c>
      <c r="G389" s="77">
        <v>192.1</v>
      </c>
      <c r="H389" s="96">
        <f t="shared" si="66"/>
        <v>96.05</v>
      </c>
      <c r="I389" s="1"/>
    </row>
    <row r="390" spans="1:9" outlineLevel="2">
      <c r="A390" s="14" t="s">
        <v>158</v>
      </c>
      <c r="B390" s="15" t="s">
        <v>169</v>
      </c>
      <c r="C390" s="15"/>
      <c r="D390" s="14"/>
      <c r="E390" s="16" t="s">
        <v>292</v>
      </c>
      <c r="F390" s="8">
        <f>F391+F424</f>
        <v>237172.80000000002</v>
      </c>
      <c r="G390" s="8">
        <f>G391+G424</f>
        <v>162426.90000000002</v>
      </c>
      <c r="H390" s="96">
        <f t="shared" ref="H390:H449" si="80">G390/F390*100</f>
        <v>68.484623869178932</v>
      </c>
      <c r="I390" s="1"/>
    </row>
    <row r="391" spans="1:9" ht="38.25" outlineLevel="3">
      <c r="A391" s="14" t="s">
        <v>158</v>
      </c>
      <c r="B391" s="15" t="s">
        <v>169</v>
      </c>
      <c r="C391" s="15" t="s">
        <v>163</v>
      </c>
      <c r="D391" s="14"/>
      <c r="E391" s="16" t="s">
        <v>666</v>
      </c>
      <c r="F391" s="8">
        <f>F392</f>
        <v>236934.00000000003</v>
      </c>
      <c r="G391" s="8">
        <f>G392</f>
        <v>162198.00000000003</v>
      </c>
      <c r="H391" s="96">
        <f t="shared" si="80"/>
        <v>68.457038668996432</v>
      </c>
      <c r="I391" s="1"/>
    </row>
    <row r="392" spans="1:9" ht="25.5" outlineLevel="4">
      <c r="A392" s="14" t="s">
        <v>158</v>
      </c>
      <c r="B392" s="15" t="s">
        <v>169</v>
      </c>
      <c r="C392" s="15" t="s">
        <v>170</v>
      </c>
      <c r="D392" s="14"/>
      <c r="E392" s="16" t="s">
        <v>452</v>
      </c>
      <c r="F392" s="8">
        <f>F393+F412+F419</f>
        <v>236934.00000000003</v>
      </c>
      <c r="G392" s="8">
        <f>G393+G412+G419</f>
        <v>162198.00000000003</v>
      </c>
      <c r="H392" s="96">
        <f t="shared" si="80"/>
        <v>68.457038668996432</v>
      </c>
      <c r="I392" s="1"/>
    </row>
    <row r="393" spans="1:9" ht="38.25" outlineLevel="5">
      <c r="A393" s="14" t="s">
        <v>158</v>
      </c>
      <c r="B393" s="15" t="s">
        <v>169</v>
      </c>
      <c r="C393" s="15" t="s">
        <v>171</v>
      </c>
      <c r="D393" s="14"/>
      <c r="E393" s="16" t="s">
        <v>453</v>
      </c>
      <c r="F393" s="8">
        <f>F394+F400+F396+F408+F406+F404+F410+F402+F398</f>
        <v>224428.2</v>
      </c>
      <c r="G393" s="8">
        <f>G394+G400+G396+G408+G406+G404+G410+G402+G398</f>
        <v>153975.80000000002</v>
      </c>
      <c r="H393" s="96">
        <f t="shared" si="80"/>
        <v>68.608044800074154</v>
      </c>
      <c r="I393" s="1"/>
    </row>
    <row r="394" spans="1:9" ht="51" outlineLevel="6">
      <c r="A394" s="14" t="s">
        <v>158</v>
      </c>
      <c r="B394" s="15" t="s">
        <v>169</v>
      </c>
      <c r="C394" s="15" t="s">
        <v>172</v>
      </c>
      <c r="D394" s="14"/>
      <c r="E394" s="16" t="s">
        <v>454</v>
      </c>
      <c r="F394" s="8">
        <f>F395</f>
        <v>143135.70000000001</v>
      </c>
      <c r="G394" s="8">
        <f>G395</f>
        <v>102665</v>
      </c>
      <c r="H394" s="96">
        <f t="shared" si="80"/>
        <v>71.725642170332065</v>
      </c>
      <c r="I394" s="1"/>
    </row>
    <row r="395" spans="1:9" ht="25.5" outlineLevel="7">
      <c r="A395" s="14" t="s">
        <v>158</v>
      </c>
      <c r="B395" s="15" t="s">
        <v>169</v>
      </c>
      <c r="C395" s="15" t="s">
        <v>172</v>
      </c>
      <c r="D395" s="14" t="s">
        <v>39</v>
      </c>
      <c r="E395" s="16" t="s">
        <v>332</v>
      </c>
      <c r="F395" s="8">
        <v>143135.70000000001</v>
      </c>
      <c r="G395" s="8">
        <v>102665</v>
      </c>
      <c r="H395" s="96">
        <f t="shared" si="80"/>
        <v>71.725642170332065</v>
      </c>
      <c r="I395" s="1"/>
    </row>
    <row r="396" spans="1:9" ht="38.25" outlineLevel="7">
      <c r="A396" s="14" t="s">
        <v>158</v>
      </c>
      <c r="B396" s="15" t="s">
        <v>169</v>
      </c>
      <c r="C396" s="15" t="s">
        <v>561</v>
      </c>
      <c r="D396" s="14"/>
      <c r="E396" s="16" t="s">
        <v>562</v>
      </c>
      <c r="F396" s="8">
        <f>F397</f>
        <v>107.6</v>
      </c>
      <c r="G396" s="8">
        <f>G397</f>
        <v>106</v>
      </c>
      <c r="H396" s="96">
        <f t="shared" si="80"/>
        <v>98.513011152416368</v>
      </c>
      <c r="I396" s="1"/>
    </row>
    <row r="397" spans="1:9" ht="25.5" outlineLevel="7">
      <c r="A397" s="14" t="s">
        <v>158</v>
      </c>
      <c r="B397" s="15" t="s">
        <v>169</v>
      </c>
      <c r="C397" s="15" t="s">
        <v>561</v>
      </c>
      <c r="D397" s="14">
        <v>600</v>
      </c>
      <c r="E397" s="16" t="s">
        <v>332</v>
      </c>
      <c r="F397" s="8">
        <v>107.6</v>
      </c>
      <c r="G397" s="8">
        <v>106</v>
      </c>
      <c r="H397" s="96">
        <f t="shared" si="80"/>
        <v>98.513011152416368</v>
      </c>
      <c r="I397" s="1"/>
    </row>
    <row r="398" spans="1:9" ht="25.5" outlineLevel="7">
      <c r="A398" s="48" t="s">
        <v>158</v>
      </c>
      <c r="B398" s="47" t="s">
        <v>169</v>
      </c>
      <c r="C398" s="47" t="s">
        <v>757</v>
      </c>
      <c r="D398" s="48"/>
      <c r="E398" s="49" t="s">
        <v>758</v>
      </c>
      <c r="F398" s="17">
        <f>F399</f>
        <v>194.6</v>
      </c>
      <c r="G398" s="17">
        <f t="shared" ref="G398" si="81">G399</f>
        <v>194.6</v>
      </c>
      <c r="H398" s="96">
        <f t="shared" si="80"/>
        <v>100</v>
      </c>
      <c r="I398" s="69"/>
    </row>
    <row r="399" spans="1:9" ht="25.5" outlineLevel="7">
      <c r="A399" s="48" t="s">
        <v>158</v>
      </c>
      <c r="B399" s="47" t="s">
        <v>169</v>
      </c>
      <c r="C399" s="47" t="s">
        <v>757</v>
      </c>
      <c r="D399" s="48">
        <v>600</v>
      </c>
      <c r="E399" s="49" t="s">
        <v>332</v>
      </c>
      <c r="F399" s="17">
        <v>194.6</v>
      </c>
      <c r="G399" s="17">
        <v>194.6</v>
      </c>
      <c r="H399" s="96">
        <f t="shared" si="80"/>
        <v>100</v>
      </c>
      <c r="I399" s="69"/>
    </row>
    <row r="400" spans="1:9" ht="51" outlineLevel="6">
      <c r="A400" s="74" t="s">
        <v>158</v>
      </c>
      <c r="B400" s="75" t="s">
        <v>169</v>
      </c>
      <c r="C400" s="75" t="s">
        <v>173</v>
      </c>
      <c r="D400" s="74"/>
      <c r="E400" s="76" t="s">
        <v>455</v>
      </c>
      <c r="F400" s="77">
        <f>F401</f>
        <v>58679.7</v>
      </c>
      <c r="G400" s="77">
        <f>G401</f>
        <v>36812.9</v>
      </c>
      <c r="H400" s="96">
        <f t="shared" si="80"/>
        <v>62.735324141057305</v>
      </c>
      <c r="I400" s="1"/>
    </row>
    <row r="401" spans="1:9" ht="25.5" outlineLevel="7">
      <c r="A401" s="74" t="s">
        <v>158</v>
      </c>
      <c r="B401" s="75" t="s">
        <v>169</v>
      </c>
      <c r="C401" s="75" t="s">
        <v>173</v>
      </c>
      <c r="D401" s="74" t="s">
        <v>39</v>
      </c>
      <c r="E401" s="76" t="s">
        <v>332</v>
      </c>
      <c r="F401" s="77">
        <f>54897+123.1+3659.6</f>
        <v>58679.7</v>
      </c>
      <c r="G401" s="77">
        <v>36812.9</v>
      </c>
      <c r="H401" s="96">
        <f t="shared" si="80"/>
        <v>62.735324141057305</v>
      </c>
      <c r="I401" s="1"/>
    </row>
    <row r="402" spans="1:9" ht="25.5" outlineLevel="7">
      <c r="A402" s="14" t="s">
        <v>158</v>
      </c>
      <c r="B402" s="15" t="s">
        <v>169</v>
      </c>
      <c r="C402" s="15" t="s">
        <v>620</v>
      </c>
      <c r="D402" s="14"/>
      <c r="E402" s="16" t="s">
        <v>643</v>
      </c>
      <c r="F402" s="8">
        <f>F403</f>
        <v>200</v>
      </c>
      <c r="G402" s="8">
        <f>G403</f>
        <v>120</v>
      </c>
      <c r="H402" s="96">
        <f t="shared" si="80"/>
        <v>60</v>
      </c>
      <c r="I402" s="1"/>
    </row>
    <row r="403" spans="1:9" ht="25.5" outlineLevel="7">
      <c r="A403" s="14" t="s">
        <v>158</v>
      </c>
      <c r="B403" s="15" t="s">
        <v>169</v>
      </c>
      <c r="C403" s="15" t="s">
        <v>620</v>
      </c>
      <c r="D403" s="14" t="s">
        <v>39</v>
      </c>
      <c r="E403" s="16" t="s">
        <v>332</v>
      </c>
      <c r="F403" s="8">
        <v>200</v>
      </c>
      <c r="G403" s="8">
        <v>120</v>
      </c>
      <c r="H403" s="96">
        <f t="shared" si="80"/>
        <v>60</v>
      </c>
      <c r="I403" s="1"/>
    </row>
    <row r="404" spans="1:9" ht="76.5" outlineLevel="7">
      <c r="A404" s="14" t="s">
        <v>158</v>
      </c>
      <c r="B404" s="15" t="s">
        <v>169</v>
      </c>
      <c r="C404" s="15" t="s">
        <v>610</v>
      </c>
      <c r="D404" s="14"/>
      <c r="E404" s="16" t="s">
        <v>661</v>
      </c>
      <c r="F404" s="8">
        <f>F405</f>
        <v>2148.8000000000002</v>
      </c>
      <c r="G404" s="8">
        <f>G405</f>
        <v>1038.2</v>
      </c>
      <c r="H404" s="96">
        <f t="shared" si="80"/>
        <v>48.31533879374534</v>
      </c>
      <c r="I404" s="1"/>
    </row>
    <row r="405" spans="1:9" ht="25.5" outlineLevel="7">
      <c r="A405" s="14" t="s">
        <v>158</v>
      </c>
      <c r="B405" s="15" t="s">
        <v>169</v>
      </c>
      <c r="C405" s="15" t="s">
        <v>610</v>
      </c>
      <c r="D405" s="14">
        <v>600</v>
      </c>
      <c r="E405" s="16" t="s">
        <v>611</v>
      </c>
      <c r="F405" s="8">
        <v>2148.8000000000002</v>
      </c>
      <c r="G405" s="8">
        <v>1038.2</v>
      </c>
      <c r="H405" s="96">
        <f t="shared" si="80"/>
        <v>48.31533879374534</v>
      </c>
      <c r="I405" s="1"/>
    </row>
    <row r="406" spans="1:9" ht="38.25" outlineLevel="7">
      <c r="A406" s="14" t="s">
        <v>158</v>
      </c>
      <c r="B406" s="15" t="s">
        <v>169</v>
      </c>
      <c r="C406" s="15" t="s">
        <v>606</v>
      </c>
      <c r="D406" s="14"/>
      <c r="E406" s="16" t="s">
        <v>605</v>
      </c>
      <c r="F406" s="8">
        <f>F407</f>
        <v>9887.6</v>
      </c>
      <c r="G406" s="8">
        <f>G407</f>
        <v>7411.9</v>
      </c>
      <c r="H406" s="96">
        <f t="shared" si="80"/>
        <v>74.96156802459646</v>
      </c>
      <c r="I406" s="1"/>
    </row>
    <row r="407" spans="1:9" ht="25.5" outlineLevel="7">
      <c r="A407" s="14" t="s">
        <v>158</v>
      </c>
      <c r="B407" s="15" t="s">
        <v>169</v>
      </c>
      <c r="C407" s="15" t="s">
        <v>606</v>
      </c>
      <c r="D407" s="14" t="s">
        <v>39</v>
      </c>
      <c r="E407" s="16" t="s">
        <v>332</v>
      </c>
      <c r="F407" s="8">
        <v>9887.6</v>
      </c>
      <c r="G407" s="8">
        <v>7411.9</v>
      </c>
      <c r="H407" s="96">
        <f t="shared" si="80"/>
        <v>74.96156802459646</v>
      </c>
      <c r="I407" s="1"/>
    </row>
    <row r="408" spans="1:9" ht="51" outlineLevel="7">
      <c r="A408" s="70" t="s">
        <v>158</v>
      </c>
      <c r="B408" s="71" t="s">
        <v>169</v>
      </c>
      <c r="C408" s="71" t="s">
        <v>723</v>
      </c>
      <c r="D408" s="70"/>
      <c r="E408" s="72" t="s">
        <v>604</v>
      </c>
      <c r="F408" s="73">
        <f>F409</f>
        <v>10049.799999999999</v>
      </c>
      <c r="G408" s="73">
        <f>G409</f>
        <v>5603.2</v>
      </c>
      <c r="H408" s="96">
        <f t="shared" si="80"/>
        <v>55.75434337001731</v>
      </c>
      <c r="I408" s="1"/>
    </row>
    <row r="409" spans="1:9" ht="25.5" outlineLevel="7">
      <c r="A409" s="70" t="s">
        <v>158</v>
      </c>
      <c r="B409" s="71" t="s">
        <v>169</v>
      </c>
      <c r="C409" s="71" t="s">
        <v>723</v>
      </c>
      <c r="D409" s="70" t="s">
        <v>39</v>
      </c>
      <c r="E409" s="72" t="s">
        <v>332</v>
      </c>
      <c r="F409" s="73">
        <f>9044.8+1005</f>
        <v>10049.799999999999</v>
      </c>
      <c r="G409" s="73">
        <v>5603.2</v>
      </c>
      <c r="H409" s="96">
        <f t="shared" si="80"/>
        <v>55.75434337001731</v>
      </c>
      <c r="I409" s="1"/>
    </row>
    <row r="410" spans="1:9" ht="38.25" outlineLevel="7">
      <c r="A410" s="14" t="s">
        <v>158</v>
      </c>
      <c r="B410" s="15" t="s">
        <v>169</v>
      </c>
      <c r="C410" s="15" t="s">
        <v>614</v>
      </c>
      <c r="D410" s="14"/>
      <c r="E410" s="16" t="s">
        <v>615</v>
      </c>
      <c r="F410" s="8">
        <f>F411</f>
        <v>24.4</v>
      </c>
      <c r="G410" s="8">
        <f>G411</f>
        <v>24</v>
      </c>
      <c r="H410" s="96">
        <f t="shared" si="80"/>
        <v>98.360655737704931</v>
      </c>
      <c r="I410" s="1"/>
    </row>
    <row r="411" spans="1:9" ht="25.5" outlineLevel="7">
      <c r="A411" s="14" t="s">
        <v>158</v>
      </c>
      <c r="B411" s="15" t="s">
        <v>169</v>
      </c>
      <c r="C411" s="15" t="s">
        <v>614</v>
      </c>
      <c r="D411" s="14" t="s">
        <v>39</v>
      </c>
      <c r="E411" s="16" t="s">
        <v>332</v>
      </c>
      <c r="F411" s="8">
        <v>24.4</v>
      </c>
      <c r="G411" s="8">
        <v>24</v>
      </c>
      <c r="H411" s="96">
        <f t="shared" si="80"/>
        <v>98.360655737704931</v>
      </c>
      <c r="I411" s="1"/>
    </row>
    <row r="412" spans="1:9" outlineLevel="5">
      <c r="A412" s="14" t="s">
        <v>158</v>
      </c>
      <c r="B412" s="15" t="s">
        <v>169</v>
      </c>
      <c r="C412" s="15" t="s">
        <v>174</v>
      </c>
      <c r="D412" s="14"/>
      <c r="E412" s="16" t="s">
        <v>458</v>
      </c>
      <c r="F412" s="8">
        <f>F415+F417+F413</f>
        <v>12457.100000000002</v>
      </c>
      <c r="G412" s="8">
        <f>G415+G417+G413+G422</f>
        <v>8184.5</v>
      </c>
      <c r="H412" s="96">
        <f t="shared" si="80"/>
        <v>65.701487505117555</v>
      </c>
      <c r="I412" s="1"/>
    </row>
    <row r="413" spans="1:9" ht="114.75" outlineLevel="5">
      <c r="A413" s="14" t="s">
        <v>158</v>
      </c>
      <c r="B413" s="15" t="s">
        <v>169</v>
      </c>
      <c r="C413" s="15" t="s">
        <v>563</v>
      </c>
      <c r="D413" s="14"/>
      <c r="E413" s="16" t="s">
        <v>588</v>
      </c>
      <c r="F413" s="8">
        <f>F414</f>
        <v>1814.2</v>
      </c>
      <c r="G413" s="8">
        <f>G414</f>
        <v>1068.4000000000001</v>
      </c>
      <c r="H413" s="96">
        <f t="shared" si="80"/>
        <v>58.890971226987112</v>
      </c>
      <c r="I413" s="1"/>
    </row>
    <row r="414" spans="1:9" ht="25.5" outlineLevel="5">
      <c r="A414" s="14" t="s">
        <v>158</v>
      </c>
      <c r="B414" s="15" t="s">
        <v>169</v>
      </c>
      <c r="C414" s="15" t="s">
        <v>563</v>
      </c>
      <c r="D414" s="14">
        <v>600</v>
      </c>
      <c r="E414" s="16" t="s">
        <v>332</v>
      </c>
      <c r="F414" s="8">
        <v>1814.2</v>
      </c>
      <c r="G414" s="8">
        <v>1068.4000000000001</v>
      </c>
      <c r="H414" s="96">
        <f t="shared" si="80"/>
        <v>58.890971226987112</v>
      </c>
      <c r="I414" s="1"/>
    </row>
    <row r="415" spans="1:9" ht="25.5" outlineLevel="6">
      <c r="A415" s="14" t="s">
        <v>158</v>
      </c>
      <c r="B415" s="15" t="s">
        <v>169</v>
      </c>
      <c r="C415" s="15" t="s">
        <v>175</v>
      </c>
      <c r="D415" s="14"/>
      <c r="E415" s="16" t="s">
        <v>459</v>
      </c>
      <c r="F415" s="8">
        <f>F416</f>
        <v>5219.6000000000004</v>
      </c>
      <c r="G415" s="8">
        <f>G416</f>
        <v>3338.1</v>
      </c>
      <c r="H415" s="96">
        <f t="shared" si="80"/>
        <v>63.95317648861981</v>
      </c>
      <c r="I415" s="1"/>
    </row>
    <row r="416" spans="1:9" ht="25.5" outlineLevel="7">
      <c r="A416" s="14" t="s">
        <v>158</v>
      </c>
      <c r="B416" s="15" t="s">
        <v>169</v>
      </c>
      <c r="C416" s="15" t="s">
        <v>175</v>
      </c>
      <c r="D416" s="14" t="s">
        <v>39</v>
      </c>
      <c r="E416" s="16" t="s">
        <v>332</v>
      </c>
      <c r="F416" s="8">
        <v>5219.6000000000004</v>
      </c>
      <c r="G416" s="8">
        <v>3338.1</v>
      </c>
      <c r="H416" s="96">
        <f t="shared" si="80"/>
        <v>63.95317648861981</v>
      </c>
      <c r="I416" s="1"/>
    </row>
    <row r="417" spans="1:9" ht="25.5" outlineLevel="6">
      <c r="A417" s="14" t="s">
        <v>158</v>
      </c>
      <c r="B417" s="15" t="s">
        <v>169</v>
      </c>
      <c r="C417" s="15" t="s">
        <v>176</v>
      </c>
      <c r="D417" s="14"/>
      <c r="E417" s="16" t="s">
        <v>460</v>
      </c>
      <c r="F417" s="8">
        <f>F418</f>
        <v>5423.3</v>
      </c>
      <c r="G417" s="8">
        <f>G418</f>
        <v>3698</v>
      </c>
      <c r="H417" s="96">
        <f t="shared" si="80"/>
        <v>68.187266055722532</v>
      </c>
      <c r="I417" s="1"/>
    </row>
    <row r="418" spans="1:9" ht="25.5" outlineLevel="7">
      <c r="A418" s="14" t="s">
        <v>158</v>
      </c>
      <c r="B418" s="15" t="s">
        <v>169</v>
      </c>
      <c r="C418" s="15" t="s">
        <v>176</v>
      </c>
      <c r="D418" s="14" t="s">
        <v>39</v>
      </c>
      <c r="E418" s="16" t="s">
        <v>332</v>
      </c>
      <c r="F418" s="8">
        <v>5423.3</v>
      </c>
      <c r="G418" s="8">
        <v>3698</v>
      </c>
      <c r="H418" s="96">
        <f t="shared" si="80"/>
        <v>68.187266055722532</v>
      </c>
      <c r="I418" s="1"/>
    </row>
    <row r="419" spans="1:9" ht="25.5" outlineLevel="7">
      <c r="A419" s="14" t="s">
        <v>158</v>
      </c>
      <c r="B419" s="15" t="s">
        <v>169</v>
      </c>
      <c r="C419" s="15" t="s">
        <v>622</v>
      </c>
      <c r="D419" s="14"/>
      <c r="E419" s="16" t="s">
        <v>623</v>
      </c>
      <c r="F419" s="8">
        <f t="shared" ref="F419:G420" si="82">F420</f>
        <v>48.7</v>
      </c>
      <c r="G419" s="8">
        <f t="shared" si="82"/>
        <v>37.700000000000003</v>
      </c>
      <c r="H419" s="96">
        <f t="shared" si="80"/>
        <v>77.412731006160158</v>
      </c>
      <c r="I419" s="1"/>
    </row>
    <row r="420" spans="1:9" ht="51" outlineLevel="7">
      <c r="A420" s="14" t="s">
        <v>158</v>
      </c>
      <c r="B420" s="15" t="s">
        <v>169</v>
      </c>
      <c r="C420" s="15" t="s">
        <v>621</v>
      </c>
      <c r="D420" s="14"/>
      <c r="E420" s="16" t="s">
        <v>624</v>
      </c>
      <c r="F420" s="8">
        <f t="shared" si="82"/>
        <v>48.7</v>
      </c>
      <c r="G420" s="8">
        <f t="shared" si="82"/>
        <v>37.700000000000003</v>
      </c>
      <c r="H420" s="96">
        <f t="shared" si="80"/>
        <v>77.412731006160158</v>
      </c>
      <c r="I420" s="1"/>
    </row>
    <row r="421" spans="1:9" ht="25.5" outlineLevel="7">
      <c r="A421" s="14" t="s">
        <v>158</v>
      </c>
      <c r="B421" s="15" t="s">
        <v>169</v>
      </c>
      <c r="C421" s="15" t="s">
        <v>621</v>
      </c>
      <c r="D421" s="14">
        <v>600</v>
      </c>
      <c r="E421" s="16" t="s">
        <v>332</v>
      </c>
      <c r="F421" s="8">
        <v>48.7</v>
      </c>
      <c r="G421" s="8">
        <v>37.700000000000003</v>
      </c>
      <c r="H421" s="96">
        <f t="shared" si="80"/>
        <v>77.412731006160158</v>
      </c>
      <c r="I421" s="1"/>
    </row>
    <row r="422" spans="1:9" ht="63.75" outlineLevel="7">
      <c r="A422" s="14">
        <v>803</v>
      </c>
      <c r="B422" s="15" t="s">
        <v>169</v>
      </c>
      <c r="C422" s="15" t="s">
        <v>793</v>
      </c>
      <c r="D422" s="14"/>
      <c r="E422" s="76" t="s">
        <v>795</v>
      </c>
      <c r="F422" s="77">
        <f>F423</f>
        <v>0</v>
      </c>
      <c r="G422" s="77">
        <f>G423</f>
        <v>80</v>
      </c>
      <c r="H422" s="110"/>
      <c r="I422" s="1"/>
    </row>
    <row r="423" spans="1:9" ht="30.75" customHeight="1" outlineLevel="7">
      <c r="A423" s="14">
        <v>803</v>
      </c>
      <c r="B423" s="15" t="s">
        <v>169</v>
      </c>
      <c r="C423" s="15" t="s">
        <v>794</v>
      </c>
      <c r="D423" s="14">
        <v>600</v>
      </c>
      <c r="E423" s="76" t="s">
        <v>332</v>
      </c>
      <c r="F423" s="77">
        <v>0</v>
      </c>
      <c r="G423" s="77">
        <v>80</v>
      </c>
      <c r="H423" s="110"/>
      <c r="I423" s="1"/>
    </row>
    <row r="424" spans="1:9" ht="38.25" outlineLevel="3">
      <c r="A424" s="74" t="s">
        <v>158</v>
      </c>
      <c r="B424" s="75" t="s">
        <v>169</v>
      </c>
      <c r="C424" s="75" t="s">
        <v>44</v>
      </c>
      <c r="D424" s="74"/>
      <c r="E424" s="76" t="s">
        <v>673</v>
      </c>
      <c r="F424" s="77">
        <f>F425</f>
        <v>238.8</v>
      </c>
      <c r="G424" s="77">
        <f t="shared" ref="G424" si="83">G425</f>
        <v>228.9</v>
      </c>
      <c r="H424" s="96">
        <f t="shared" si="80"/>
        <v>95.854271356783912</v>
      </c>
      <c r="I424" s="1"/>
    </row>
    <row r="425" spans="1:9" ht="25.5" outlineLevel="4">
      <c r="A425" s="74" t="s">
        <v>158</v>
      </c>
      <c r="B425" s="75" t="s">
        <v>169</v>
      </c>
      <c r="C425" s="75" t="s">
        <v>177</v>
      </c>
      <c r="D425" s="74"/>
      <c r="E425" s="76" t="s">
        <v>461</v>
      </c>
      <c r="F425" s="77">
        <f>F426</f>
        <v>238.8</v>
      </c>
      <c r="G425" s="77">
        <f t="shared" ref="G425:G427" si="84">G426</f>
        <v>228.9</v>
      </c>
      <c r="H425" s="96">
        <f t="shared" si="80"/>
        <v>95.854271356783912</v>
      </c>
      <c r="I425" s="1"/>
    </row>
    <row r="426" spans="1:9" ht="52.5" customHeight="1" outlineLevel="5">
      <c r="A426" s="74" t="s">
        <v>158</v>
      </c>
      <c r="B426" s="75" t="s">
        <v>169</v>
      </c>
      <c r="C426" s="75" t="s">
        <v>178</v>
      </c>
      <c r="D426" s="74"/>
      <c r="E426" s="76" t="s">
        <v>462</v>
      </c>
      <c r="F426" s="77">
        <f>F427</f>
        <v>238.8</v>
      </c>
      <c r="G426" s="77">
        <f t="shared" si="84"/>
        <v>228.9</v>
      </c>
      <c r="H426" s="96">
        <f t="shared" si="80"/>
        <v>95.854271356783912</v>
      </c>
      <c r="I426" s="1"/>
    </row>
    <row r="427" spans="1:9" ht="25.5" outlineLevel="6">
      <c r="A427" s="74" t="s">
        <v>158</v>
      </c>
      <c r="B427" s="75" t="s">
        <v>169</v>
      </c>
      <c r="C427" s="75" t="s">
        <v>179</v>
      </c>
      <c r="D427" s="74"/>
      <c r="E427" s="76" t="s">
        <v>463</v>
      </c>
      <c r="F427" s="77">
        <f>F428</f>
        <v>238.8</v>
      </c>
      <c r="G427" s="77">
        <f t="shared" si="84"/>
        <v>228.9</v>
      </c>
      <c r="H427" s="96">
        <f t="shared" si="80"/>
        <v>95.854271356783912</v>
      </c>
      <c r="I427" s="1"/>
    </row>
    <row r="428" spans="1:9" ht="25.5" outlineLevel="7">
      <c r="A428" s="74" t="s">
        <v>158</v>
      </c>
      <c r="B428" s="75" t="s">
        <v>169</v>
      </c>
      <c r="C428" s="75" t="s">
        <v>179</v>
      </c>
      <c r="D428" s="74" t="s">
        <v>39</v>
      </c>
      <c r="E428" s="76" t="s">
        <v>332</v>
      </c>
      <c r="F428" s="77">
        <f>150+88.8</f>
        <v>238.8</v>
      </c>
      <c r="G428" s="77">
        <v>228.9</v>
      </c>
      <c r="H428" s="96">
        <f t="shared" si="80"/>
        <v>95.854271356783912</v>
      </c>
      <c r="I428" s="1"/>
    </row>
    <row r="429" spans="1:9" outlineLevel="2">
      <c r="A429" s="14" t="s">
        <v>158</v>
      </c>
      <c r="B429" s="15" t="s">
        <v>183</v>
      </c>
      <c r="C429" s="15"/>
      <c r="D429" s="14"/>
      <c r="E429" s="16" t="s">
        <v>293</v>
      </c>
      <c r="F429" s="8">
        <f>F430+F442</f>
        <v>22898.5</v>
      </c>
      <c r="G429" s="8">
        <f t="shared" ref="G429" si="85">G430+G442</f>
        <v>18414.599999999999</v>
      </c>
      <c r="H429" s="96">
        <f t="shared" si="80"/>
        <v>80.418368015372181</v>
      </c>
      <c r="I429" s="1"/>
    </row>
    <row r="430" spans="1:9" ht="38.25" outlineLevel="3">
      <c r="A430" s="14" t="s">
        <v>158</v>
      </c>
      <c r="B430" s="15" t="s">
        <v>183</v>
      </c>
      <c r="C430" s="15" t="s">
        <v>163</v>
      </c>
      <c r="D430" s="14"/>
      <c r="E430" s="16" t="s">
        <v>666</v>
      </c>
      <c r="F430" s="8">
        <f>F431</f>
        <v>22848.5</v>
      </c>
      <c r="G430" s="8">
        <f t="shared" ref="G430" si="86">G431</f>
        <v>18414.599999999999</v>
      </c>
      <c r="H430" s="96">
        <f t="shared" si="80"/>
        <v>80.59434973849487</v>
      </c>
      <c r="I430" s="1"/>
    </row>
    <row r="431" spans="1:9" ht="25.5" outlineLevel="4">
      <c r="A431" s="14" t="s">
        <v>158</v>
      </c>
      <c r="B431" s="15" t="s">
        <v>183</v>
      </c>
      <c r="C431" s="15" t="s">
        <v>184</v>
      </c>
      <c r="D431" s="14"/>
      <c r="E431" s="16" t="s">
        <v>467</v>
      </c>
      <c r="F431" s="8">
        <f>F432+F439</f>
        <v>22848.5</v>
      </c>
      <c r="G431" s="8">
        <f>G432+G439</f>
        <v>18414.599999999999</v>
      </c>
      <c r="H431" s="96">
        <f t="shared" si="80"/>
        <v>80.59434973849487</v>
      </c>
      <c r="I431" s="1"/>
    </row>
    <row r="432" spans="1:9" ht="25.5" outlineLevel="5">
      <c r="A432" s="14" t="s">
        <v>158</v>
      </c>
      <c r="B432" s="15" t="s">
        <v>183</v>
      </c>
      <c r="C432" s="15" t="s">
        <v>185</v>
      </c>
      <c r="D432" s="14"/>
      <c r="E432" s="16" t="s">
        <v>468</v>
      </c>
      <c r="F432" s="8">
        <f>F435+F433+F437</f>
        <v>20817</v>
      </c>
      <c r="G432" s="8">
        <f t="shared" ref="G432" si="87">G435+G433+G437</f>
        <v>16526.099999999999</v>
      </c>
      <c r="H432" s="96">
        <f t="shared" si="80"/>
        <v>79.38751981553537</v>
      </c>
      <c r="I432" s="1"/>
    </row>
    <row r="433" spans="1:9" ht="51" outlineLevel="5">
      <c r="A433" s="14" t="s">
        <v>158</v>
      </c>
      <c r="B433" s="14" t="s">
        <v>183</v>
      </c>
      <c r="C433" s="15" t="s">
        <v>568</v>
      </c>
      <c r="D433" s="15"/>
      <c r="E433" s="16" t="s">
        <v>569</v>
      </c>
      <c r="F433" s="8">
        <f>F434</f>
        <v>4057.8</v>
      </c>
      <c r="G433" s="8">
        <f t="shared" ref="G433" si="88">G434</f>
        <v>4057.8</v>
      </c>
      <c r="H433" s="96">
        <f t="shared" si="80"/>
        <v>100</v>
      </c>
      <c r="I433" s="1"/>
    </row>
    <row r="434" spans="1:9" ht="25.5" outlineLevel="5">
      <c r="A434" s="14" t="s">
        <v>158</v>
      </c>
      <c r="B434" s="14" t="s">
        <v>183</v>
      </c>
      <c r="C434" s="15" t="s">
        <v>568</v>
      </c>
      <c r="D434" s="15" t="s">
        <v>39</v>
      </c>
      <c r="E434" s="16" t="s">
        <v>332</v>
      </c>
      <c r="F434" s="8">
        <f>4057.3+0.5</f>
        <v>4057.8</v>
      </c>
      <c r="G434" s="8">
        <f t="shared" ref="G434" si="89">4057.3+0.5</f>
        <v>4057.8</v>
      </c>
      <c r="H434" s="96">
        <f t="shared" si="80"/>
        <v>100</v>
      </c>
      <c r="I434" s="1"/>
    </row>
    <row r="435" spans="1:9" ht="38.25" outlineLevel="6">
      <c r="A435" s="74" t="s">
        <v>158</v>
      </c>
      <c r="B435" s="75" t="s">
        <v>183</v>
      </c>
      <c r="C435" s="75" t="s">
        <v>186</v>
      </c>
      <c r="D435" s="74"/>
      <c r="E435" s="76" t="s">
        <v>589</v>
      </c>
      <c r="F435" s="77">
        <f>F436</f>
        <v>16718.2</v>
      </c>
      <c r="G435" s="77">
        <f>G436</f>
        <v>12427.3</v>
      </c>
      <c r="H435" s="96">
        <f t="shared" si="80"/>
        <v>74.333959397542799</v>
      </c>
      <c r="I435" s="1"/>
    </row>
    <row r="436" spans="1:9" ht="25.5" outlineLevel="7">
      <c r="A436" s="74" t="s">
        <v>158</v>
      </c>
      <c r="B436" s="75" t="s">
        <v>183</v>
      </c>
      <c r="C436" s="75" t="s">
        <v>186</v>
      </c>
      <c r="D436" s="74" t="s">
        <v>39</v>
      </c>
      <c r="E436" s="76" t="s">
        <v>332</v>
      </c>
      <c r="F436" s="77">
        <f>15223.5-9.8+310+493.9+700.6</f>
        <v>16718.2</v>
      </c>
      <c r="G436" s="77">
        <v>12427.3</v>
      </c>
      <c r="H436" s="96">
        <f t="shared" si="80"/>
        <v>74.333959397542799</v>
      </c>
      <c r="I436" s="1"/>
    </row>
    <row r="437" spans="1:9" ht="38.25" outlineLevel="7">
      <c r="A437" s="14" t="s">
        <v>158</v>
      </c>
      <c r="B437" s="15" t="s">
        <v>183</v>
      </c>
      <c r="C437" s="15" t="s">
        <v>579</v>
      </c>
      <c r="D437" s="14"/>
      <c r="E437" s="16" t="s">
        <v>578</v>
      </c>
      <c r="F437" s="8">
        <f>F438</f>
        <v>41</v>
      </c>
      <c r="G437" s="8">
        <f>G438</f>
        <v>41</v>
      </c>
      <c r="H437" s="96">
        <f t="shared" si="80"/>
        <v>100</v>
      </c>
      <c r="I437" s="1"/>
    </row>
    <row r="438" spans="1:9" ht="25.5" outlineLevel="7">
      <c r="A438" s="14" t="s">
        <v>158</v>
      </c>
      <c r="B438" s="15" t="s">
        <v>183</v>
      </c>
      <c r="C438" s="15" t="s">
        <v>579</v>
      </c>
      <c r="D438" s="14" t="s">
        <v>39</v>
      </c>
      <c r="E438" s="16" t="s">
        <v>332</v>
      </c>
      <c r="F438" s="8">
        <f>31.2+9.8</f>
        <v>41</v>
      </c>
      <c r="G438" s="8">
        <f t="shared" ref="G438" si="90">31.2+9.8</f>
        <v>41</v>
      </c>
      <c r="H438" s="96">
        <f t="shared" si="80"/>
        <v>100</v>
      </c>
      <c r="I438" s="1"/>
    </row>
    <row r="439" spans="1:9" ht="89.25" outlineLevel="7">
      <c r="A439" s="14" t="s">
        <v>158</v>
      </c>
      <c r="B439" s="15" t="s">
        <v>183</v>
      </c>
      <c r="C439" s="15" t="s">
        <v>650</v>
      </c>
      <c r="D439" s="14"/>
      <c r="E439" s="16" t="s">
        <v>652</v>
      </c>
      <c r="F439" s="8">
        <f>F440</f>
        <v>2031.5</v>
      </c>
      <c r="G439" s="8">
        <f t="shared" ref="G439:G440" si="91">G440</f>
        <v>1888.5</v>
      </c>
      <c r="H439" s="96">
        <f t="shared" si="80"/>
        <v>92.960866354910166</v>
      </c>
      <c r="I439" s="1"/>
    </row>
    <row r="440" spans="1:9" ht="38.25" outlineLevel="7">
      <c r="A440" s="14" t="s">
        <v>158</v>
      </c>
      <c r="B440" s="15" t="s">
        <v>183</v>
      </c>
      <c r="C440" s="15" t="s">
        <v>651</v>
      </c>
      <c r="D440" s="14"/>
      <c r="E440" s="16" t="s">
        <v>649</v>
      </c>
      <c r="F440" s="8">
        <f>F441</f>
        <v>2031.5</v>
      </c>
      <c r="G440" s="8">
        <f t="shared" si="91"/>
        <v>1888.5</v>
      </c>
      <c r="H440" s="96">
        <f t="shared" si="80"/>
        <v>92.960866354910166</v>
      </c>
      <c r="I440" s="1"/>
    </row>
    <row r="441" spans="1:9" ht="25.5" outlineLevel="7">
      <c r="A441" s="14" t="s">
        <v>158</v>
      </c>
      <c r="B441" s="15" t="s">
        <v>183</v>
      </c>
      <c r="C441" s="15" t="s">
        <v>651</v>
      </c>
      <c r="D441" s="14">
        <v>600</v>
      </c>
      <c r="E441" s="16" t="s">
        <v>332</v>
      </c>
      <c r="F441" s="8">
        <v>2031.5</v>
      </c>
      <c r="G441" s="8">
        <v>1888.5</v>
      </c>
      <c r="H441" s="96">
        <f t="shared" si="80"/>
        <v>92.960866354910166</v>
      </c>
      <c r="I441" s="1"/>
    </row>
    <row r="442" spans="1:9" ht="38.25" outlineLevel="7">
      <c r="A442" s="14" t="s">
        <v>158</v>
      </c>
      <c r="B442" s="15" t="s">
        <v>183</v>
      </c>
      <c r="C442" s="15" t="s">
        <v>44</v>
      </c>
      <c r="D442" s="14"/>
      <c r="E442" s="16" t="s">
        <v>673</v>
      </c>
      <c r="F442" s="8">
        <f>F443</f>
        <v>50</v>
      </c>
      <c r="G442" s="8">
        <f t="shared" ref="G442" si="92">G443</f>
        <v>0</v>
      </c>
      <c r="H442" s="96">
        <f t="shared" si="80"/>
        <v>0</v>
      </c>
      <c r="I442" s="1"/>
    </row>
    <row r="443" spans="1:9" ht="61.5" customHeight="1" outlineLevel="7">
      <c r="A443" s="14" t="s">
        <v>158</v>
      </c>
      <c r="B443" s="15" t="s">
        <v>183</v>
      </c>
      <c r="C443" s="15" t="s">
        <v>180</v>
      </c>
      <c r="D443" s="14"/>
      <c r="E443" s="16" t="s">
        <v>656</v>
      </c>
      <c r="F443" s="8">
        <f>F444</f>
        <v>50</v>
      </c>
      <c r="G443" s="8">
        <f t="shared" ref="G443" si="93">G444</f>
        <v>0</v>
      </c>
      <c r="H443" s="96">
        <f t="shared" si="80"/>
        <v>0</v>
      </c>
      <c r="I443" s="1"/>
    </row>
    <row r="444" spans="1:9" ht="25.5" outlineLevel="7">
      <c r="A444" s="14" t="s">
        <v>158</v>
      </c>
      <c r="B444" s="15" t="s">
        <v>183</v>
      </c>
      <c r="C444" s="15" t="s">
        <v>181</v>
      </c>
      <c r="D444" s="14"/>
      <c r="E444" s="16" t="s">
        <v>465</v>
      </c>
      <c r="F444" s="8">
        <f>F445</f>
        <v>50</v>
      </c>
      <c r="G444" s="8">
        <f t="shared" ref="G444" si="94">G445</f>
        <v>0</v>
      </c>
      <c r="H444" s="96">
        <f t="shared" si="80"/>
        <v>0</v>
      </c>
      <c r="I444" s="1"/>
    </row>
    <row r="445" spans="1:9" ht="38.25" outlineLevel="7">
      <c r="A445" s="14" t="s">
        <v>158</v>
      </c>
      <c r="B445" s="15" t="s">
        <v>183</v>
      </c>
      <c r="C445" s="15" t="s">
        <v>182</v>
      </c>
      <c r="D445" s="14"/>
      <c r="E445" s="16" t="s">
        <v>653</v>
      </c>
      <c r="F445" s="8">
        <f>F446</f>
        <v>50</v>
      </c>
      <c r="G445" s="8">
        <f t="shared" ref="G445" si="95">G446</f>
        <v>0</v>
      </c>
      <c r="H445" s="96">
        <f t="shared" si="80"/>
        <v>0</v>
      </c>
      <c r="I445" s="1"/>
    </row>
    <row r="446" spans="1:9" ht="25.5" outlineLevel="7">
      <c r="A446" s="14" t="s">
        <v>158</v>
      </c>
      <c r="B446" s="15" t="s">
        <v>183</v>
      </c>
      <c r="C446" s="15" t="s">
        <v>182</v>
      </c>
      <c r="D446" s="14" t="s">
        <v>39</v>
      </c>
      <c r="E446" s="16" t="s">
        <v>332</v>
      </c>
      <c r="F446" s="8">
        <v>50</v>
      </c>
      <c r="G446" s="8">
        <v>0</v>
      </c>
      <c r="H446" s="96">
        <f t="shared" si="80"/>
        <v>0</v>
      </c>
      <c r="I446" s="1"/>
    </row>
    <row r="447" spans="1:9" ht="25.5" outlineLevel="2">
      <c r="A447" s="14" t="s">
        <v>158</v>
      </c>
      <c r="B447" s="15" t="s">
        <v>187</v>
      </c>
      <c r="C447" s="15"/>
      <c r="D447" s="14"/>
      <c r="E447" s="16" t="s">
        <v>294</v>
      </c>
      <c r="F447" s="8">
        <f>F448</f>
        <v>100</v>
      </c>
      <c r="G447" s="8">
        <f t="shared" ref="G447:G451" si="96">G448</f>
        <v>74.8</v>
      </c>
      <c r="H447" s="96">
        <f t="shared" si="80"/>
        <v>74.8</v>
      </c>
      <c r="I447" s="1"/>
    </row>
    <row r="448" spans="1:9" ht="38.25" outlineLevel="3">
      <c r="A448" s="14" t="s">
        <v>158</v>
      </c>
      <c r="B448" s="15" t="s">
        <v>187</v>
      </c>
      <c r="C448" s="15" t="s">
        <v>163</v>
      </c>
      <c r="D448" s="14"/>
      <c r="E448" s="16" t="s">
        <v>666</v>
      </c>
      <c r="F448" s="8">
        <f>F449+F453</f>
        <v>100</v>
      </c>
      <c r="G448" s="8">
        <f>G449+G453</f>
        <v>74.8</v>
      </c>
      <c r="H448" s="96">
        <f t="shared" si="80"/>
        <v>74.8</v>
      </c>
      <c r="I448" s="1"/>
    </row>
    <row r="449" spans="1:9" ht="25.5" outlineLevel="4">
      <c r="A449" s="14" t="s">
        <v>158</v>
      </c>
      <c r="B449" s="15" t="s">
        <v>187</v>
      </c>
      <c r="C449" s="15" t="s">
        <v>164</v>
      </c>
      <c r="D449" s="14"/>
      <c r="E449" s="16" t="s">
        <v>446</v>
      </c>
      <c r="F449" s="8">
        <f>F450</f>
        <v>50</v>
      </c>
      <c r="G449" s="8">
        <f t="shared" si="96"/>
        <v>48.1</v>
      </c>
      <c r="H449" s="96">
        <f t="shared" si="80"/>
        <v>96.2</v>
      </c>
      <c r="I449" s="1"/>
    </row>
    <row r="450" spans="1:9" ht="25.5" outlineLevel="5">
      <c r="A450" s="14" t="s">
        <v>158</v>
      </c>
      <c r="B450" s="15" t="s">
        <v>187</v>
      </c>
      <c r="C450" s="15" t="s">
        <v>188</v>
      </c>
      <c r="D450" s="14"/>
      <c r="E450" s="16" t="s">
        <v>470</v>
      </c>
      <c r="F450" s="8">
        <f>F451</f>
        <v>50</v>
      </c>
      <c r="G450" s="8">
        <f t="shared" si="96"/>
        <v>48.1</v>
      </c>
      <c r="H450" s="96">
        <f t="shared" ref="H450:H511" si="97">G450/F450*100</f>
        <v>96.2</v>
      </c>
      <c r="I450" s="1"/>
    </row>
    <row r="451" spans="1:9" ht="25.5" outlineLevel="6">
      <c r="A451" s="14" t="s">
        <v>158</v>
      </c>
      <c r="B451" s="15" t="s">
        <v>187</v>
      </c>
      <c r="C451" s="15" t="s">
        <v>189</v>
      </c>
      <c r="D451" s="14"/>
      <c r="E451" s="16" t="s">
        <v>471</v>
      </c>
      <c r="F451" s="8">
        <f>F452</f>
        <v>50</v>
      </c>
      <c r="G451" s="8">
        <f t="shared" si="96"/>
        <v>48.1</v>
      </c>
      <c r="H451" s="96">
        <f t="shared" si="97"/>
        <v>96.2</v>
      </c>
      <c r="I451" s="1"/>
    </row>
    <row r="452" spans="1:9" ht="25.5" outlineLevel="7">
      <c r="A452" s="14" t="s">
        <v>158</v>
      </c>
      <c r="B452" s="15" t="s">
        <v>187</v>
      </c>
      <c r="C452" s="15" t="s">
        <v>189</v>
      </c>
      <c r="D452" s="14" t="s">
        <v>39</v>
      </c>
      <c r="E452" s="16" t="s">
        <v>332</v>
      </c>
      <c r="F452" s="8">
        <v>50</v>
      </c>
      <c r="G452" s="8">
        <v>48.1</v>
      </c>
      <c r="H452" s="96">
        <f t="shared" si="97"/>
        <v>96.2</v>
      </c>
      <c r="I452" s="1"/>
    </row>
    <row r="453" spans="1:9" ht="25.5" outlineLevel="4">
      <c r="A453" s="14" t="s">
        <v>158</v>
      </c>
      <c r="B453" s="15" t="s">
        <v>187</v>
      </c>
      <c r="C453" s="15" t="s">
        <v>170</v>
      </c>
      <c r="D453" s="14"/>
      <c r="E453" s="16" t="s">
        <v>452</v>
      </c>
      <c r="F453" s="8">
        <f>F454</f>
        <v>50</v>
      </c>
      <c r="G453" s="8">
        <f t="shared" ref="G453:G455" si="98">G454</f>
        <v>26.7</v>
      </c>
      <c r="H453" s="96">
        <f t="shared" si="97"/>
        <v>53.400000000000006</v>
      </c>
      <c r="I453" s="1"/>
    </row>
    <row r="454" spans="1:9" ht="38.25" outlineLevel="5">
      <c r="A454" s="14" t="s">
        <v>158</v>
      </c>
      <c r="B454" s="15" t="s">
        <v>187</v>
      </c>
      <c r="C454" s="15" t="s">
        <v>171</v>
      </c>
      <c r="D454" s="14"/>
      <c r="E454" s="16" t="s">
        <v>453</v>
      </c>
      <c r="F454" s="8">
        <f>F455</f>
        <v>50</v>
      </c>
      <c r="G454" s="8">
        <f t="shared" si="98"/>
        <v>26.7</v>
      </c>
      <c r="H454" s="96">
        <f t="shared" si="97"/>
        <v>53.400000000000006</v>
      </c>
      <c r="I454" s="1"/>
    </row>
    <row r="455" spans="1:9" outlineLevel="6">
      <c r="A455" s="14" t="s">
        <v>158</v>
      </c>
      <c r="B455" s="15" t="s">
        <v>187</v>
      </c>
      <c r="C455" s="15" t="s">
        <v>190</v>
      </c>
      <c r="D455" s="14"/>
      <c r="E455" s="16" t="s">
        <v>472</v>
      </c>
      <c r="F455" s="8">
        <f>F456</f>
        <v>50</v>
      </c>
      <c r="G455" s="8">
        <f t="shared" si="98"/>
        <v>26.7</v>
      </c>
      <c r="H455" s="96">
        <f t="shared" si="97"/>
        <v>53.400000000000006</v>
      </c>
      <c r="I455" s="1"/>
    </row>
    <row r="456" spans="1:9" ht="25.5" outlineLevel="7">
      <c r="A456" s="14" t="s">
        <v>158</v>
      </c>
      <c r="B456" s="15" t="s">
        <v>187</v>
      </c>
      <c r="C456" s="15" t="s">
        <v>190</v>
      </c>
      <c r="D456" s="14" t="s">
        <v>39</v>
      </c>
      <c r="E456" s="16" t="s">
        <v>332</v>
      </c>
      <c r="F456" s="8">
        <v>50</v>
      </c>
      <c r="G456" s="8">
        <v>26.7</v>
      </c>
      <c r="H456" s="96">
        <f t="shared" si="97"/>
        <v>53.400000000000006</v>
      </c>
      <c r="I456" s="1"/>
    </row>
    <row r="457" spans="1:9" outlineLevel="2">
      <c r="A457" s="14" t="s">
        <v>158</v>
      </c>
      <c r="B457" s="15" t="s">
        <v>195</v>
      </c>
      <c r="C457" s="15"/>
      <c r="D457" s="14"/>
      <c r="E457" s="16" t="s">
        <v>296</v>
      </c>
      <c r="F457" s="8">
        <f>F458+F477</f>
        <v>12475.5</v>
      </c>
      <c r="G457" s="8">
        <f>G458+G477</f>
        <v>9921.0999999999985</v>
      </c>
      <c r="H457" s="96">
        <f t="shared" si="97"/>
        <v>79.524668349965921</v>
      </c>
      <c r="I457" s="1"/>
    </row>
    <row r="458" spans="1:9" ht="38.25" outlineLevel="3">
      <c r="A458" s="14" t="s">
        <v>158</v>
      </c>
      <c r="B458" s="15" t="s">
        <v>195</v>
      </c>
      <c r="C458" s="15" t="s">
        <v>163</v>
      </c>
      <c r="D458" s="14"/>
      <c r="E458" s="16" t="s">
        <v>666</v>
      </c>
      <c r="F458" s="8">
        <f>F472+F459</f>
        <v>12455.5</v>
      </c>
      <c r="G458" s="8">
        <f>G472+G459</f>
        <v>9921.0999999999985</v>
      </c>
      <c r="H458" s="96">
        <f t="shared" si="97"/>
        <v>79.652362410180231</v>
      </c>
      <c r="I458" s="1"/>
    </row>
    <row r="459" spans="1:9" ht="25.5" outlineLevel="4">
      <c r="A459" s="14" t="s">
        <v>158</v>
      </c>
      <c r="B459" s="15" t="s">
        <v>195</v>
      </c>
      <c r="C459" s="15" t="s">
        <v>192</v>
      </c>
      <c r="D459" s="14"/>
      <c r="E459" s="16" t="s">
        <v>473</v>
      </c>
      <c r="F459" s="8">
        <f>F460+F467</f>
        <v>7595.6999999999989</v>
      </c>
      <c r="G459" s="8">
        <f>G460+G467</f>
        <v>6746.2999999999993</v>
      </c>
      <c r="H459" s="96">
        <f t="shared" si="97"/>
        <v>88.817357188935858</v>
      </c>
      <c r="I459" s="1"/>
    </row>
    <row r="460" spans="1:9" ht="25.5" outlineLevel="5">
      <c r="A460" s="14" t="s">
        <v>158</v>
      </c>
      <c r="B460" s="15" t="s">
        <v>195</v>
      </c>
      <c r="C460" s="15" t="s">
        <v>193</v>
      </c>
      <c r="D460" s="14"/>
      <c r="E460" s="16" t="s">
        <v>474</v>
      </c>
      <c r="F460" s="8">
        <f>F463+F465+F461</f>
        <v>5941.7999999999993</v>
      </c>
      <c r="G460" s="8">
        <f>G463+G465+G461</f>
        <v>5092.3999999999996</v>
      </c>
      <c r="H460" s="96">
        <f t="shared" si="97"/>
        <v>85.704668618937035</v>
      </c>
      <c r="I460" s="1"/>
    </row>
    <row r="461" spans="1:9" ht="43.5" customHeight="1" outlineLevel="5">
      <c r="A461" s="74" t="s">
        <v>158</v>
      </c>
      <c r="B461" s="75" t="s">
        <v>195</v>
      </c>
      <c r="C461" s="75" t="s">
        <v>765</v>
      </c>
      <c r="D461" s="74"/>
      <c r="E461" s="76" t="s">
        <v>769</v>
      </c>
      <c r="F461" s="77">
        <f>F462</f>
        <v>149.19999999999999</v>
      </c>
      <c r="G461" s="77">
        <f t="shared" ref="G461" si="99">G462</f>
        <v>149.19999999999999</v>
      </c>
      <c r="H461" s="96">
        <f t="shared" si="97"/>
        <v>100</v>
      </c>
      <c r="I461" s="1"/>
    </row>
    <row r="462" spans="1:9" ht="25.5" outlineLevel="5">
      <c r="A462" s="74" t="s">
        <v>158</v>
      </c>
      <c r="B462" s="75" t="s">
        <v>195</v>
      </c>
      <c r="C462" s="75" t="s">
        <v>765</v>
      </c>
      <c r="D462" s="74" t="s">
        <v>39</v>
      </c>
      <c r="E462" s="76" t="s">
        <v>332</v>
      </c>
      <c r="F462" s="77">
        <v>149.19999999999999</v>
      </c>
      <c r="G462" s="77">
        <v>149.19999999999999</v>
      </c>
      <c r="H462" s="96">
        <f t="shared" si="97"/>
        <v>100</v>
      </c>
      <c r="I462" s="1"/>
    </row>
    <row r="463" spans="1:9" ht="38.25" outlineLevel="6">
      <c r="A463" s="74" t="s">
        <v>158</v>
      </c>
      <c r="B463" s="75" t="s">
        <v>195</v>
      </c>
      <c r="C463" s="75" t="s">
        <v>194</v>
      </c>
      <c r="D463" s="74"/>
      <c r="E463" s="76" t="s">
        <v>475</v>
      </c>
      <c r="F463" s="77">
        <f t="shared" ref="F463:G463" si="100">F464</f>
        <v>5727.5999999999995</v>
      </c>
      <c r="G463" s="77">
        <f t="shared" si="100"/>
        <v>4943.2</v>
      </c>
      <c r="H463" s="96">
        <f t="shared" si="97"/>
        <v>86.304909560723516</v>
      </c>
      <c r="I463" s="1"/>
    </row>
    <row r="464" spans="1:9" ht="25.5" outlineLevel="7">
      <c r="A464" s="74" t="s">
        <v>158</v>
      </c>
      <c r="B464" s="75" t="s">
        <v>195</v>
      </c>
      <c r="C464" s="75" t="s">
        <v>194</v>
      </c>
      <c r="D464" s="74" t="s">
        <v>39</v>
      </c>
      <c r="E464" s="76" t="s">
        <v>332</v>
      </c>
      <c r="F464" s="77">
        <f>4761.4+16.9+949.3</f>
        <v>5727.5999999999995</v>
      </c>
      <c r="G464" s="77">
        <v>4943.2</v>
      </c>
      <c r="H464" s="96">
        <f t="shared" si="97"/>
        <v>86.304909560723516</v>
      </c>
      <c r="I464" s="1"/>
    </row>
    <row r="465" spans="1:9" ht="38.25" outlineLevel="7">
      <c r="A465" s="14" t="s">
        <v>158</v>
      </c>
      <c r="B465" s="15" t="s">
        <v>195</v>
      </c>
      <c r="C465" s="15" t="s">
        <v>662</v>
      </c>
      <c r="D465" s="14"/>
      <c r="E465" s="16" t="s">
        <v>663</v>
      </c>
      <c r="F465" s="8">
        <f>F466</f>
        <v>65</v>
      </c>
      <c r="G465" s="8">
        <f t="shared" ref="G465" si="101">G466</f>
        <v>0</v>
      </c>
      <c r="H465" s="96">
        <f t="shared" si="97"/>
        <v>0</v>
      </c>
      <c r="I465" s="1"/>
    </row>
    <row r="466" spans="1:9" ht="25.5" outlineLevel="7">
      <c r="A466" s="14" t="s">
        <v>158</v>
      </c>
      <c r="B466" s="15" t="s">
        <v>195</v>
      </c>
      <c r="C466" s="15" t="s">
        <v>662</v>
      </c>
      <c r="D466" s="14" t="s">
        <v>39</v>
      </c>
      <c r="E466" s="16" t="s">
        <v>332</v>
      </c>
      <c r="F466" s="8">
        <v>65</v>
      </c>
      <c r="G466" s="8">
        <v>0</v>
      </c>
      <c r="H466" s="96">
        <f t="shared" si="97"/>
        <v>0</v>
      </c>
      <c r="I466" s="1"/>
    </row>
    <row r="467" spans="1:9" outlineLevel="7">
      <c r="A467" s="14" t="s">
        <v>158</v>
      </c>
      <c r="B467" s="15" t="s">
        <v>195</v>
      </c>
      <c r="C467" s="15" t="s">
        <v>565</v>
      </c>
      <c r="D467" s="15"/>
      <c r="E467" s="16" t="s">
        <v>566</v>
      </c>
      <c r="F467" s="8">
        <f>F470+F468</f>
        <v>1653.8999999999999</v>
      </c>
      <c r="G467" s="8">
        <f>G470+G468</f>
        <v>1653.8999999999999</v>
      </c>
      <c r="H467" s="96">
        <f t="shared" si="97"/>
        <v>100</v>
      </c>
      <c r="I467" s="1"/>
    </row>
    <row r="468" spans="1:9" ht="25.5" outlineLevel="7">
      <c r="A468" s="14" t="s">
        <v>158</v>
      </c>
      <c r="B468" s="15" t="s">
        <v>195</v>
      </c>
      <c r="C468" s="15" t="s">
        <v>581</v>
      </c>
      <c r="D468" s="15"/>
      <c r="E468" s="16" t="s">
        <v>582</v>
      </c>
      <c r="F468" s="8">
        <f>F469</f>
        <v>175.3</v>
      </c>
      <c r="G468" s="8">
        <f>G469</f>
        <v>175.3</v>
      </c>
      <c r="H468" s="96">
        <f t="shared" si="97"/>
        <v>100</v>
      </c>
      <c r="I468" s="1"/>
    </row>
    <row r="469" spans="1:9" ht="25.5" outlineLevel="7">
      <c r="A469" s="14" t="s">
        <v>158</v>
      </c>
      <c r="B469" s="15" t="s">
        <v>195</v>
      </c>
      <c r="C469" s="15" t="s">
        <v>581</v>
      </c>
      <c r="D469" s="15" t="s">
        <v>39</v>
      </c>
      <c r="E469" s="16" t="s">
        <v>332</v>
      </c>
      <c r="F469" s="8">
        <v>175.3</v>
      </c>
      <c r="G469" s="8">
        <v>175.3</v>
      </c>
      <c r="H469" s="96">
        <f t="shared" si="97"/>
        <v>100</v>
      </c>
      <c r="I469" s="1"/>
    </row>
    <row r="470" spans="1:9" ht="51" outlineLevel="7">
      <c r="A470" s="14" t="s">
        <v>158</v>
      </c>
      <c r="B470" s="15" t="s">
        <v>195</v>
      </c>
      <c r="C470" s="15" t="s">
        <v>564</v>
      </c>
      <c r="D470" s="15"/>
      <c r="E470" s="16" t="s">
        <v>567</v>
      </c>
      <c r="F470" s="8">
        <f>F471</f>
        <v>1478.6</v>
      </c>
      <c r="G470" s="8">
        <f>G471</f>
        <v>1478.6</v>
      </c>
      <c r="H470" s="96">
        <f t="shared" si="97"/>
        <v>100</v>
      </c>
      <c r="I470" s="1"/>
    </row>
    <row r="471" spans="1:9" ht="26.25" customHeight="1" outlineLevel="7">
      <c r="A471" s="14" t="s">
        <v>158</v>
      </c>
      <c r="B471" s="15" t="s">
        <v>195</v>
      </c>
      <c r="C471" s="15" t="s">
        <v>564</v>
      </c>
      <c r="D471" s="15" t="s">
        <v>39</v>
      </c>
      <c r="E471" s="16" t="s">
        <v>332</v>
      </c>
      <c r="F471" s="8">
        <v>1478.6</v>
      </c>
      <c r="G471" s="8">
        <v>1478.6</v>
      </c>
      <c r="H471" s="96">
        <f t="shared" si="97"/>
        <v>100</v>
      </c>
      <c r="I471" s="1"/>
    </row>
    <row r="472" spans="1:9" ht="38.25" outlineLevel="4">
      <c r="A472" s="14" t="s">
        <v>158</v>
      </c>
      <c r="B472" s="15" t="s">
        <v>195</v>
      </c>
      <c r="C472" s="15" t="s">
        <v>196</v>
      </c>
      <c r="D472" s="14"/>
      <c r="E472" s="16" t="s">
        <v>476</v>
      </c>
      <c r="F472" s="8">
        <f>F473</f>
        <v>4859.8</v>
      </c>
      <c r="G472" s="8">
        <f t="shared" ref="G472:G473" si="102">G473</f>
        <v>3174.7999999999997</v>
      </c>
      <c r="H472" s="96">
        <f t="shared" si="97"/>
        <v>65.327791267130337</v>
      </c>
      <c r="I472" s="1"/>
    </row>
    <row r="473" spans="1:9" ht="25.5" outlineLevel="5">
      <c r="A473" s="14" t="s">
        <v>158</v>
      </c>
      <c r="B473" s="15" t="s">
        <v>195</v>
      </c>
      <c r="C473" s="15" t="s">
        <v>197</v>
      </c>
      <c r="D473" s="14"/>
      <c r="E473" s="16" t="s">
        <v>477</v>
      </c>
      <c r="F473" s="8">
        <f>F474</f>
        <v>4859.8</v>
      </c>
      <c r="G473" s="8">
        <f t="shared" si="102"/>
        <v>3174.7999999999997</v>
      </c>
      <c r="H473" s="96">
        <f t="shared" si="97"/>
        <v>65.327791267130337</v>
      </c>
      <c r="I473" s="1"/>
    </row>
    <row r="474" spans="1:9" ht="38.25" outlineLevel="6">
      <c r="A474" s="14" t="s">
        <v>158</v>
      </c>
      <c r="B474" s="15" t="s">
        <v>195</v>
      </c>
      <c r="C474" s="15" t="s">
        <v>199</v>
      </c>
      <c r="D474" s="14"/>
      <c r="E474" s="16" t="s">
        <v>479</v>
      </c>
      <c r="F474" s="8">
        <f>F475+F476</f>
        <v>4859.8</v>
      </c>
      <c r="G474" s="8">
        <f>G475+G476</f>
        <v>3174.7999999999997</v>
      </c>
      <c r="H474" s="96">
        <f t="shared" si="97"/>
        <v>65.327791267130337</v>
      </c>
      <c r="I474" s="1"/>
    </row>
    <row r="475" spans="1:9" ht="54.75" customHeight="1" outlineLevel="7">
      <c r="A475" s="74" t="s">
        <v>158</v>
      </c>
      <c r="B475" s="75" t="s">
        <v>195</v>
      </c>
      <c r="C475" s="75" t="s">
        <v>199</v>
      </c>
      <c r="D475" s="74" t="s">
        <v>6</v>
      </c>
      <c r="E475" s="76" t="s">
        <v>305</v>
      </c>
      <c r="F475" s="77">
        <f>4783.7+304.5-301.4</f>
        <v>4786.8</v>
      </c>
      <c r="G475" s="77">
        <v>3116.6</v>
      </c>
      <c r="H475" s="96">
        <f t="shared" si="97"/>
        <v>65.108214255870294</v>
      </c>
      <c r="I475" s="1"/>
    </row>
    <row r="476" spans="1:9" ht="25.5" outlineLevel="7">
      <c r="A476" s="14" t="s">
        <v>158</v>
      </c>
      <c r="B476" s="15" t="s">
        <v>195</v>
      </c>
      <c r="C476" s="15" t="s">
        <v>199</v>
      </c>
      <c r="D476" s="14" t="s">
        <v>7</v>
      </c>
      <c r="E476" s="16" t="s">
        <v>306</v>
      </c>
      <c r="F476" s="8">
        <v>73</v>
      </c>
      <c r="G476" s="8">
        <v>58.2</v>
      </c>
      <c r="H476" s="96">
        <f t="shared" si="97"/>
        <v>79.726027397260282</v>
      </c>
      <c r="I476" s="1"/>
    </row>
    <row r="477" spans="1:9" ht="38.25" outlineLevel="3">
      <c r="A477" s="14" t="s">
        <v>158</v>
      </c>
      <c r="B477" s="15" t="s">
        <v>195</v>
      </c>
      <c r="C477" s="15" t="s">
        <v>149</v>
      </c>
      <c r="D477" s="14"/>
      <c r="E477" s="16" t="s">
        <v>669</v>
      </c>
      <c r="F477" s="8">
        <f t="shared" ref="F477:G480" si="103">F478</f>
        <v>20</v>
      </c>
      <c r="G477" s="8">
        <f t="shared" si="103"/>
        <v>0</v>
      </c>
      <c r="H477" s="96">
        <f t="shared" si="97"/>
        <v>0</v>
      </c>
      <c r="I477" s="1"/>
    </row>
    <row r="478" spans="1:9" ht="25.5" outlineLevel="4">
      <c r="A478" s="14" t="s">
        <v>158</v>
      </c>
      <c r="B478" s="15" t="s">
        <v>195</v>
      </c>
      <c r="C478" s="15" t="s">
        <v>160</v>
      </c>
      <c r="D478" s="14"/>
      <c r="E478" s="16" t="s">
        <v>443</v>
      </c>
      <c r="F478" s="8">
        <f t="shared" si="103"/>
        <v>20</v>
      </c>
      <c r="G478" s="8">
        <f t="shared" si="103"/>
        <v>0</v>
      </c>
      <c r="H478" s="96">
        <f t="shared" si="97"/>
        <v>0</v>
      </c>
      <c r="I478" s="1"/>
    </row>
    <row r="479" spans="1:9" ht="38.25" outlineLevel="5">
      <c r="A479" s="14" t="s">
        <v>158</v>
      </c>
      <c r="B479" s="15" t="s">
        <v>195</v>
      </c>
      <c r="C479" s="15" t="s">
        <v>207</v>
      </c>
      <c r="D479" s="14"/>
      <c r="E479" s="16" t="s">
        <v>645</v>
      </c>
      <c r="F479" s="8">
        <f t="shared" si="103"/>
        <v>20</v>
      </c>
      <c r="G479" s="8">
        <f t="shared" si="103"/>
        <v>0</v>
      </c>
      <c r="H479" s="96">
        <f t="shared" si="97"/>
        <v>0</v>
      </c>
      <c r="I479" s="1"/>
    </row>
    <row r="480" spans="1:9" ht="25.5" outlineLevel="6">
      <c r="A480" s="14" t="s">
        <v>158</v>
      </c>
      <c r="B480" s="15" t="s">
        <v>195</v>
      </c>
      <c r="C480" s="15" t="s">
        <v>208</v>
      </c>
      <c r="D480" s="14"/>
      <c r="E480" s="16" t="s">
        <v>646</v>
      </c>
      <c r="F480" s="8">
        <f t="shared" si="103"/>
        <v>20</v>
      </c>
      <c r="G480" s="8">
        <f t="shared" si="103"/>
        <v>0</v>
      </c>
      <c r="H480" s="96">
        <f t="shared" si="97"/>
        <v>0</v>
      </c>
      <c r="I480" s="1"/>
    </row>
    <row r="481" spans="1:9" ht="25.5" outlineLevel="7">
      <c r="A481" s="14" t="s">
        <v>158</v>
      </c>
      <c r="B481" s="15" t="s">
        <v>195</v>
      </c>
      <c r="C481" s="15" t="s">
        <v>208</v>
      </c>
      <c r="D481" s="14" t="s">
        <v>39</v>
      </c>
      <c r="E481" s="16" t="s">
        <v>332</v>
      </c>
      <c r="F481" s="8">
        <v>20</v>
      </c>
      <c r="G481" s="8">
        <v>0</v>
      </c>
      <c r="H481" s="96">
        <f t="shared" si="97"/>
        <v>0</v>
      </c>
      <c r="I481" s="1"/>
    </row>
    <row r="482" spans="1:9" outlineLevel="1">
      <c r="A482" s="14" t="s">
        <v>158</v>
      </c>
      <c r="B482" s="15" t="s">
        <v>134</v>
      </c>
      <c r="C482" s="15"/>
      <c r="D482" s="14"/>
      <c r="E482" s="16" t="s">
        <v>256</v>
      </c>
      <c r="F482" s="8">
        <f>F483+F493</f>
        <v>6079.9</v>
      </c>
      <c r="G482" s="8">
        <f>G483+G493</f>
        <v>4390.2</v>
      </c>
      <c r="H482" s="96">
        <f t="shared" si="97"/>
        <v>72.208424480665798</v>
      </c>
      <c r="I482" s="1"/>
    </row>
    <row r="483" spans="1:9" outlineLevel="2">
      <c r="A483" s="14" t="s">
        <v>158</v>
      </c>
      <c r="B483" s="15" t="s">
        <v>138</v>
      </c>
      <c r="C483" s="15"/>
      <c r="D483" s="14"/>
      <c r="E483" s="16" t="s">
        <v>284</v>
      </c>
      <c r="F483" s="8">
        <f>F484</f>
        <v>1386</v>
      </c>
      <c r="G483" s="8">
        <f>G484</f>
        <v>997.3</v>
      </c>
      <c r="H483" s="96">
        <f t="shared" si="97"/>
        <v>71.95526695526695</v>
      </c>
      <c r="I483" s="1"/>
    </row>
    <row r="484" spans="1:9" ht="38.25" outlineLevel="3">
      <c r="A484" s="14" t="s">
        <v>158</v>
      </c>
      <c r="B484" s="15" t="s">
        <v>138</v>
      </c>
      <c r="C484" s="15" t="s">
        <v>163</v>
      </c>
      <c r="D484" s="14"/>
      <c r="E484" s="16" t="s">
        <v>666</v>
      </c>
      <c r="F484" s="8">
        <f>F485+F490</f>
        <v>1386</v>
      </c>
      <c r="G484" s="8">
        <f>G485+G490</f>
        <v>997.3</v>
      </c>
      <c r="H484" s="96">
        <f t="shared" si="97"/>
        <v>71.95526695526695</v>
      </c>
      <c r="I484" s="1"/>
    </row>
    <row r="485" spans="1:9" ht="25.5" outlineLevel="4">
      <c r="A485" s="14" t="s">
        <v>158</v>
      </c>
      <c r="B485" s="15" t="s">
        <v>138</v>
      </c>
      <c r="C485" s="15" t="s">
        <v>164</v>
      </c>
      <c r="D485" s="14"/>
      <c r="E485" s="16" t="s">
        <v>446</v>
      </c>
      <c r="F485" s="8">
        <f>F486</f>
        <v>315</v>
      </c>
      <c r="G485" s="8">
        <f t="shared" ref="G485:G487" si="104">G486</f>
        <v>234.8</v>
      </c>
      <c r="H485" s="96">
        <f t="shared" si="97"/>
        <v>74.539682539682545</v>
      </c>
      <c r="I485" s="1"/>
    </row>
    <row r="486" spans="1:9" ht="25.5" outlineLevel="5">
      <c r="A486" s="14" t="s">
        <v>158</v>
      </c>
      <c r="B486" s="15" t="s">
        <v>138</v>
      </c>
      <c r="C486" s="15" t="s">
        <v>188</v>
      </c>
      <c r="D486" s="14"/>
      <c r="E486" s="16" t="s">
        <v>470</v>
      </c>
      <c r="F486" s="8">
        <f>F487</f>
        <v>315</v>
      </c>
      <c r="G486" s="8">
        <f t="shared" si="104"/>
        <v>234.8</v>
      </c>
      <c r="H486" s="96">
        <f t="shared" si="97"/>
        <v>74.539682539682545</v>
      </c>
      <c r="I486" s="1"/>
    </row>
    <row r="487" spans="1:9" ht="63.75" outlineLevel="6">
      <c r="A487" s="14" t="s">
        <v>158</v>
      </c>
      <c r="B487" s="15" t="s">
        <v>138</v>
      </c>
      <c r="C487" s="15" t="s">
        <v>200</v>
      </c>
      <c r="D487" s="14"/>
      <c r="E487" s="16" t="s">
        <v>480</v>
      </c>
      <c r="F487" s="8">
        <f>F488</f>
        <v>315</v>
      </c>
      <c r="G487" s="8">
        <f t="shared" si="104"/>
        <v>234.8</v>
      </c>
      <c r="H487" s="96">
        <f t="shared" si="97"/>
        <v>74.539682539682545</v>
      </c>
      <c r="I487" s="1"/>
    </row>
    <row r="488" spans="1:9" outlineLevel="7">
      <c r="A488" s="14" t="s">
        <v>158</v>
      </c>
      <c r="B488" s="15" t="s">
        <v>138</v>
      </c>
      <c r="C488" s="15" t="s">
        <v>200</v>
      </c>
      <c r="D488" s="14" t="s">
        <v>21</v>
      </c>
      <c r="E488" s="16" t="s">
        <v>317</v>
      </c>
      <c r="F488" s="8">
        <v>315</v>
      </c>
      <c r="G488" s="8">
        <v>234.8</v>
      </c>
      <c r="H488" s="96">
        <f t="shared" si="97"/>
        <v>74.539682539682545</v>
      </c>
      <c r="I488" s="1"/>
    </row>
    <row r="489" spans="1:9" ht="25.5" outlineLevel="4">
      <c r="A489" s="14" t="s">
        <v>158</v>
      </c>
      <c r="B489" s="15" t="s">
        <v>138</v>
      </c>
      <c r="C489" s="15" t="s">
        <v>170</v>
      </c>
      <c r="D489" s="14"/>
      <c r="E489" s="16" t="s">
        <v>452</v>
      </c>
      <c r="F489" s="8">
        <f>F490</f>
        <v>1071</v>
      </c>
      <c r="G489" s="8">
        <f t="shared" ref="G489:G491" si="105">G490</f>
        <v>762.5</v>
      </c>
      <c r="H489" s="96">
        <f t="shared" si="97"/>
        <v>71.195144724556485</v>
      </c>
      <c r="I489" s="1"/>
    </row>
    <row r="490" spans="1:9" ht="38.25" outlineLevel="5">
      <c r="A490" s="14" t="s">
        <v>158</v>
      </c>
      <c r="B490" s="15" t="s">
        <v>138</v>
      </c>
      <c r="C490" s="15" t="s">
        <v>171</v>
      </c>
      <c r="D490" s="14"/>
      <c r="E490" s="16" t="s">
        <v>453</v>
      </c>
      <c r="F490" s="8">
        <f>F491</f>
        <v>1071</v>
      </c>
      <c r="G490" s="8">
        <f t="shared" si="105"/>
        <v>762.5</v>
      </c>
      <c r="H490" s="96">
        <f t="shared" si="97"/>
        <v>71.195144724556485</v>
      </c>
      <c r="I490" s="1"/>
    </row>
    <row r="491" spans="1:9" ht="63.75" outlineLevel="6">
      <c r="A491" s="14" t="s">
        <v>158</v>
      </c>
      <c r="B491" s="15" t="s">
        <v>138</v>
      </c>
      <c r="C491" s="15" t="s">
        <v>201</v>
      </c>
      <c r="D491" s="14"/>
      <c r="E491" s="16" t="s">
        <v>480</v>
      </c>
      <c r="F491" s="8">
        <f>F492</f>
        <v>1071</v>
      </c>
      <c r="G491" s="8">
        <f t="shared" si="105"/>
        <v>762.5</v>
      </c>
      <c r="H491" s="96">
        <f t="shared" si="97"/>
        <v>71.195144724556485</v>
      </c>
      <c r="I491" s="1"/>
    </row>
    <row r="492" spans="1:9" outlineLevel="7">
      <c r="A492" s="14" t="s">
        <v>158</v>
      </c>
      <c r="B492" s="15" t="s">
        <v>138</v>
      </c>
      <c r="C492" s="15" t="s">
        <v>201</v>
      </c>
      <c r="D492" s="14" t="s">
        <v>21</v>
      </c>
      <c r="E492" s="16" t="s">
        <v>317</v>
      </c>
      <c r="F492" s="8">
        <v>1071</v>
      </c>
      <c r="G492" s="8">
        <v>762.5</v>
      </c>
      <c r="H492" s="96">
        <f t="shared" si="97"/>
        <v>71.195144724556485</v>
      </c>
      <c r="I492" s="1"/>
    </row>
    <row r="493" spans="1:9" ht="23.25" customHeight="1" outlineLevel="2">
      <c r="A493" s="14" t="s">
        <v>158</v>
      </c>
      <c r="B493" s="15" t="s">
        <v>148</v>
      </c>
      <c r="C493" s="15"/>
      <c r="D493" s="14"/>
      <c r="E493" s="16" t="s">
        <v>287</v>
      </c>
      <c r="F493" s="8">
        <f>F494</f>
        <v>4693.8999999999996</v>
      </c>
      <c r="G493" s="8">
        <f t="shared" ref="G493:G496" si="106">G494</f>
        <v>3392.9</v>
      </c>
      <c r="H493" s="96">
        <f t="shared" si="97"/>
        <v>72.283176036984173</v>
      </c>
      <c r="I493" s="1"/>
    </row>
    <row r="494" spans="1:9" ht="38.25" outlineLevel="3">
      <c r="A494" s="14" t="s">
        <v>158</v>
      </c>
      <c r="B494" s="15" t="s">
        <v>148</v>
      </c>
      <c r="C494" s="15" t="s">
        <v>163</v>
      </c>
      <c r="D494" s="14"/>
      <c r="E494" s="16" t="s">
        <v>666</v>
      </c>
      <c r="F494" s="8">
        <f>F495</f>
        <v>4693.8999999999996</v>
      </c>
      <c r="G494" s="8">
        <f t="shared" si="106"/>
        <v>3392.9</v>
      </c>
      <c r="H494" s="96">
        <f t="shared" si="97"/>
        <v>72.283176036984173</v>
      </c>
      <c r="I494" s="1"/>
    </row>
    <row r="495" spans="1:9" ht="25.5" outlineLevel="4">
      <c r="A495" s="14" t="s">
        <v>158</v>
      </c>
      <c r="B495" s="15" t="s">
        <v>148</v>
      </c>
      <c r="C495" s="15" t="s">
        <v>164</v>
      </c>
      <c r="D495" s="14"/>
      <c r="E495" s="16" t="s">
        <v>446</v>
      </c>
      <c r="F495" s="8">
        <f>F496</f>
        <v>4693.8999999999996</v>
      </c>
      <c r="G495" s="8">
        <f t="shared" si="106"/>
        <v>3392.9</v>
      </c>
      <c r="H495" s="96">
        <f t="shared" si="97"/>
        <v>72.283176036984173</v>
      </c>
      <c r="I495" s="1"/>
    </row>
    <row r="496" spans="1:9" ht="25.5" outlineLevel="5">
      <c r="A496" s="14" t="s">
        <v>158</v>
      </c>
      <c r="B496" s="15" t="s">
        <v>148</v>
      </c>
      <c r="C496" s="15" t="s">
        <v>165</v>
      </c>
      <c r="D496" s="14"/>
      <c r="E496" s="16" t="s">
        <v>447</v>
      </c>
      <c r="F496" s="8">
        <f>F497</f>
        <v>4693.8999999999996</v>
      </c>
      <c r="G496" s="8">
        <f t="shared" si="106"/>
        <v>3392.9</v>
      </c>
      <c r="H496" s="96">
        <f t="shared" si="97"/>
        <v>72.283176036984173</v>
      </c>
      <c r="I496" s="1"/>
    </row>
    <row r="497" spans="1:9" ht="51" outlineLevel="6">
      <c r="A497" s="14" t="s">
        <v>158</v>
      </c>
      <c r="B497" s="15" t="s">
        <v>148</v>
      </c>
      <c r="C497" s="15" t="s">
        <v>202</v>
      </c>
      <c r="D497" s="14"/>
      <c r="E497" s="16" t="s">
        <v>481</v>
      </c>
      <c r="F497" s="8">
        <f>F498+F499</f>
        <v>4693.8999999999996</v>
      </c>
      <c r="G497" s="8">
        <f>G498+G499</f>
        <v>3392.9</v>
      </c>
      <c r="H497" s="96">
        <f t="shared" si="97"/>
        <v>72.283176036984173</v>
      </c>
      <c r="I497" s="1"/>
    </row>
    <row r="498" spans="1:9" ht="25.5" outlineLevel="7">
      <c r="A498" s="14" t="s">
        <v>158</v>
      </c>
      <c r="B498" s="15" t="s">
        <v>148</v>
      </c>
      <c r="C498" s="15" t="s">
        <v>202</v>
      </c>
      <c r="D498" s="14" t="s">
        <v>7</v>
      </c>
      <c r="E498" s="16" t="s">
        <v>306</v>
      </c>
      <c r="F498" s="8">
        <v>117.4</v>
      </c>
      <c r="G498" s="8">
        <v>73.900000000000006</v>
      </c>
      <c r="H498" s="96">
        <f t="shared" si="97"/>
        <v>62.947189097103916</v>
      </c>
      <c r="I498" s="1"/>
    </row>
    <row r="499" spans="1:9" outlineLevel="7">
      <c r="A499" s="14" t="s">
        <v>158</v>
      </c>
      <c r="B499" s="15" t="s">
        <v>148</v>
      </c>
      <c r="C499" s="15" t="s">
        <v>202</v>
      </c>
      <c r="D499" s="14" t="s">
        <v>21</v>
      </c>
      <c r="E499" s="16" t="s">
        <v>317</v>
      </c>
      <c r="F499" s="8">
        <v>4576.5</v>
      </c>
      <c r="G499" s="8">
        <v>3319</v>
      </c>
      <c r="H499" s="96">
        <f t="shared" si="97"/>
        <v>72.52267016278816</v>
      </c>
      <c r="I499" s="1"/>
    </row>
    <row r="500" spans="1:9" outlineLevel="1">
      <c r="A500" s="14" t="s">
        <v>158</v>
      </c>
      <c r="B500" s="15" t="s">
        <v>203</v>
      </c>
      <c r="C500" s="15"/>
      <c r="D500" s="14"/>
      <c r="E500" s="16" t="s">
        <v>259</v>
      </c>
      <c r="F500" s="8">
        <f t="shared" ref="F500:G505" si="107">F501</f>
        <v>2665</v>
      </c>
      <c r="G500" s="8">
        <f t="shared" si="107"/>
        <v>1474.7</v>
      </c>
      <c r="H500" s="96">
        <f t="shared" si="97"/>
        <v>55.33583489681051</v>
      </c>
      <c r="I500" s="1"/>
    </row>
    <row r="501" spans="1:9" outlineLevel="2">
      <c r="A501" s="14" t="s">
        <v>158</v>
      </c>
      <c r="B501" s="15" t="s">
        <v>204</v>
      </c>
      <c r="C501" s="15"/>
      <c r="D501" s="14"/>
      <c r="E501" s="16" t="s">
        <v>297</v>
      </c>
      <c r="F501" s="8">
        <f t="shared" si="107"/>
        <v>2665</v>
      </c>
      <c r="G501" s="8">
        <f t="shared" si="107"/>
        <v>1474.7</v>
      </c>
      <c r="H501" s="96">
        <f t="shared" si="97"/>
        <v>55.33583489681051</v>
      </c>
      <c r="I501" s="1"/>
    </row>
    <row r="502" spans="1:9" ht="38.25" outlineLevel="3">
      <c r="A502" s="14" t="s">
        <v>158</v>
      </c>
      <c r="B502" s="15" t="s">
        <v>204</v>
      </c>
      <c r="C502" s="15" t="s">
        <v>163</v>
      </c>
      <c r="D502" s="14"/>
      <c r="E502" s="16" t="s">
        <v>666</v>
      </c>
      <c r="F502" s="8">
        <f t="shared" si="107"/>
        <v>2665</v>
      </c>
      <c r="G502" s="8">
        <f t="shared" si="107"/>
        <v>1474.7</v>
      </c>
      <c r="H502" s="96">
        <f t="shared" si="97"/>
        <v>55.33583489681051</v>
      </c>
      <c r="I502" s="1"/>
    </row>
    <row r="503" spans="1:9" ht="25.5" outlineLevel="4">
      <c r="A503" s="14" t="s">
        <v>158</v>
      </c>
      <c r="B503" s="15" t="s">
        <v>204</v>
      </c>
      <c r="C503" s="15" t="s">
        <v>184</v>
      </c>
      <c r="D503" s="14"/>
      <c r="E503" s="16" t="s">
        <v>467</v>
      </c>
      <c r="F503" s="8">
        <f>F504+F507</f>
        <v>2665</v>
      </c>
      <c r="G503" s="8">
        <f t="shared" ref="G503" si="108">G504+G507</f>
        <v>1474.7</v>
      </c>
      <c r="H503" s="96">
        <f t="shared" si="97"/>
        <v>55.33583489681051</v>
      </c>
      <c r="I503" s="1"/>
    </row>
    <row r="504" spans="1:9" ht="25.5" outlineLevel="5">
      <c r="A504" s="14" t="s">
        <v>158</v>
      </c>
      <c r="B504" s="15" t="s">
        <v>204</v>
      </c>
      <c r="C504" s="15" t="s">
        <v>185</v>
      </c>
      <c r="D504" s="14"/>
      <c r="E504" s="16" t="s">
        <v>468</v>
      </c>
      <c r="F504" s="8">
        <f>F505</f>
        <v>2440</v>
      </c>
      <c r="G504" s="8">
        <f t="shared" si="107"/>
        <v>1249.7</v>
      </c>
      <c r="H504" s="96">
        <f t="shared" si="97"/>
        <v>51.217213114754102</v>
      </c>
      <c r="I504" s="1"/>
    </row>
    <row r="505" spans="1:9" ht="56.25" customHeight="1" outlineLevel="6">
      <c r="A505" s="14" t="s">
        <v>158</v>
      </c>
      <c r="B505" s="15" t="s">
        <v>204</v>
      </c>
      <c r="C505" s="15" t="s">
        <v>205</v>
      </c>
      <c r="D505" s="14"/>
      <c r="E505" s="16" t="s">
        <v>482</v>
      </c>
      <c r="F505" s="8">
        <f t="shared" si="107"/>
        <v>2440</v>
      </c>
      <c r="G505" s="8">
        <f t="shared" si="107"/>
        <v>1249.7</v>
      </c>
      <c r="H505" s="96">
        <f t="shared" si="97"/>
        <v>51.217213114754102</v>
      </c>
      <c r="I505" s="1"/>
    </row>
    <row r="506" spans="1:9" ht="25.5" outlineLevel="7">
      <c r="A506" s="14" t="s">
        <v>158</v>
      </c>
      <c r="B506" s="15" t="s">
        <v>204</v>
      </c>
      <c r="C506" s="15" t="s">
        <v>205</v>
      </c>
      <c r="D506" s="14" t="s">
        <v>39</v>
      </c>
      <c r="E506" s="16" t="s">
        <v>332</v>
      </c>
      <c r="F506" s="8">
        <v>2440</v>
      </c>
      <c r="G506" s="8">
        <v>1249.7</v>
      </c>
      <c r="H506" s="96">
        <f t="shared" si="97"/>
        <v>51.217213114754102</v>
      </c>
    </row>
    <row r="507" spans="1:9" ht="25.5" outlineLevel="7">
      <c r="A507" s="14" t="s">
        <v>158</v>
      </c>
      <c r="B507" s="15" t="s">
        <v>204</v>
      </c>
      <c r="C507" s="15" t="s">
        <v>709</v>
      </c>
      <c r="D507" s="14"/>
      <c r="E507" s="16" t="s">
        <v>718</v>
      </c>
      <c r="F507" s="8">
        <f>F510+F508</f>
        <v>225</v>
      </c>
      <c r="G507" s="8">
        <f t="shared" ref="G507" si="109">G510+G508</f>
        <v>225</v>
      </c>
      <c r="H507" s="96">
        <f t="shared" si="97"/>
        <v>100</v>
      </c>
    </row>
    <row r="508" spans="1:9" ht="76.5" outlineLevel="7">
      <c r="A508" s="14" t="s">
        <v>158</v>
      </c>
      <c r="B508" s="15" t="s">
        <v>204</v>
      </c>
      <c r="C508" s="15" t="s">
        <v>733</v>
      </c>
      <c r="D508" s="14"/>
      <c r="E508" s="16" t="s">
        <v>734</v>
      </c>
      <c r="F508" s="8">
        <f>F509</f>
        <v>200</v>
      </c>
      <c r="G508" s="8">
        <f t="shared" ref="G508" si="110">G509</f>
        <v>200</v>
      </c>
      <c r="H508" s="96">
        <f t="shared" si="97"/>
        <v>100</v>
      </c>
    </row>
    <row r="509" spans="1:9" ht="25.5" outlineLevel="7">
      <c r="A509" s="14" t="s">
        <v>158</v>
      </c>
      <c r="B509" s="15" t="s">
        <v>204</v>
      </c>
      <c r="C509" s="15" t="s">
        <v>733</v>
      </c>
      <c r="D509" s="14" t="s">
        <v>39</v>
      </c>
      <c r="E509" s="16" t="s">
        <v>332</v>
      </c>
      <c r="F509" s="8">
        <v>200</v>
      </c>
      <c r="G509" s="8">
        <v>200</v>
      </c>
      <c r="H509" s="96">
        <f t="shared" si="97"/>
        <v>100</v>
      </c>
    </row>
    <row r="510" spans="1:9" ht="81.75" customHeight="1" outlineLevel="7">
      <c r="A510" s="14" t="s">
        <v>158</v>
      </c>
      <c r="B510" s="15" t="s">
        <v>204</v>
      </c>
      <c r="C510" s="15" t="s">
        <v>708</v>
      </c>
      <c r="D510" s="14"/>
      <c r="E510" s="16" t="s">
        <v>710</v>
      </c>
      <c r="F510" s="8">
        <f>F511</f>
        <v>25</v>
      </c>
      <c r="G510" s="8">
        <f t="shared" ref="G510" si="111">G511</f>
        <v>25</v>
      </c>
      <c r="H510" s="96">
        <f t="shared" si="97"/>
        <v>100</v>
      </c>
    </row>
    <row r="511" spans="1:9" ht="25.5" outlineLevel="7">
      <c r="A511" s="14" t="s">
        <v>158</v>
      </c>
      <c r="B511" s="15" t="s">
        <v>204</v>
      </c>
      <c r="C511" s="15" t="s">
        <v>708</v>
      </c>
      <c r="D511" s="14" t="s">
        <v>39</v>
      </c>
      <c r="E511" s="16" t="s">
        <v>332</v>
      </c>
      <c r="F511" s="8">
        <v>25</v>
      </c>
      <c r="G511" s="8">
        <v>25</v>
      </c>
      <c r="H511" s="96">
        <f t="shared" si="97"/>
        <v>100</v>
      </c>
    </row>
    <row r="512" spans="1:9" s="3" customFormat="1" ht="25.5">
      <c r="A512" s="18" t="s">
        <v>206</v>
      </c>
      <c r="B512" s="42"/>
      <c r="C512" s="42"/>
      <c r="D512" s="18"/>
      <c r="E512" s="19" t="s">
        <v>249</v>
      </c>
      <c r="F512" s="7">
        <f>F513+F549+F588</f>
        <v>70348.5</v>
      </c>
      <c r="G512" s="7">
        <f>G513+G549+G588</f>
        <v>49110</v>
      </c>
      <c r="H512" s="95">
        <f t="shared" ref="H512:H575" si="112">G512/F512*100</f>
        <v>69.80959082283205</v>
      </c>
      <c r="I512" s="66"/>
    </row>
    <row r="513" spans="1:9" outlineLevel="1">
      <c r="A513" s="14" t="s">
        <v>206</v>
      </c>
      <c r="B513" s="15" t="s">
        <v>161</v>
      </c>
      <c r="C513" s="15"/>
      <c r="D513" s="14"/>
      <c r="E513" s="16" t="s">
        <v>258</v>
      </c>
      <c r="F513" s="8">
        <f>F514+F526</f>
        <v>7366.1999999999989</v>
      </c>
      <c r="G513" s="8">
        <f>G514+G526</f>
        <v>5218.7999999999993</v>
      </c>
      <c r="H513" s="96">
        <f t="shared" si="112"/>
        <v>70.847927018001144</v>
      </c>
    </row>
    <row r="514" spans="1:9" outlineLevel="2">
      <c r="A514" s="14" t="s">
        <v>206</v>
      </c>
      <c r="B514" s="15" t="s">
        <v>183</v>
      </c>
      <c r="C514" s="15"/>
      <c r="D514" s="14"/>
      <c r="E514" s="16" t="s">
        <v>293</v>
      </c>
      <c r="F514" s="8">
        <f>F515</f>
        <v>7229.1999999999989</v>
      </c>
      <c r="G514" s="8">
        <f t="shared" ref="G514" si="113">G515</f>
        <v>5179.5999999999995</v>
      </c>
      <c r="H514" s="96">
        <f t="shared" si="112"/>
        <v>71.648315166270123</v>
      </c>
    </row>
    <row r="515" spans="1:9" ht="38.25" outlineLevel="3">
      <c r="A515" s="14" t="s">
        <v>206</v>
      </c>
      <c r="B515" s="15" t="s">
        <v>183</v>
      </c>
      <c r="C515" s="15" t="s">
        <v>210</v>
      </c>
      <c r="D515" s="14"/>
      <c r="E515" s="16" t="s">
        <v>664</v>
      </c>
      <c r="F515" s="8">
        <f t="shared" ref="F515:G515" si="114">F516</f>
        <v>7229.1999999999989</v>
      </c>
      <c r="G515" s="8">
        <f t="shared" si="114"/>
        <v>5179.5999999999995</v>
      </c>
      <c r="H515" s="96">
        <f t="shared" si="112"/>
        <v>71.648315166270123</v>
      </c>
    </row>
    <row r="516" spans="1:9" ht="38.25" outlineLevel="4">
      <c r="A516" s="14" t="s">
        <v>206</v>
      </c>
      <c r="B516" s="15" t="s">
        <v>183</v>
      </c>
      <c r="C516" s="15" t="s">
        <v>211</v>
      </c>
      <c r="D516" s="14"/>
      <c r="E516" s="16" t="s">
        <v>490</v>
      </c>
      <c r="F516" s="8">
        <f>F517+F522</f>
        <v>7229.1999999999989</v>
      </c>
      <c r="G516" s="8">
        <f t="shared" ref="G516" si="115">G517+G522</f>
        <v>5179.5999999999995</v>
      </c>
      <c r="H516" s="96">
        <f t="shared" si="112"/>
        <v>71.648315166270123</v>
      </c>
    </row>
    <row r="517" spans="1:9" ht="25.5" outlineLevel="5">
      <c r="A517" s="14" t="s">
        <v>206</v>
      </c>
      <c r="B517" s="15" t="s">
        <v>183</v>
      </c>
      <c r="C517" s="15" t="s">
        <v>212</v>
      </c>
      <c r="D517" s="14"/>
      <c r="E517" s="16" t="s">
        <v>491</v>
      </c>
      <c r="F517" s="8">
        <f>F520+F518+F524</f>
        <v>7159.1999999999989</v>
      </c>
      <c r="G517" s="8">
        <f>G520+G518+G524</f>
        <v>5179.5999999999995</v>
      </c>
      <c r="H517" s="96">
        <f t="shared" si="112"/>
        <v>72.348865795060902</v>
      </c>
    </row>
    <row r="518" spans="1:9" ht="50.25" customHeight="1" outlineLevel="5">
      <c r="A518" s="14" t="s">
        <v>206</v>
      </c>
      <c r="B518" s="14" t="s">
        <v>183</v>
      </c>
      <c r="C518" s="15" t="s">
        <v>570</v>
      </c>
      <c r="D518" s="15"/>
      <c r="E518" s="16" t="s">
        <v>571</v>
      </c>
      <c r="F518" s="8">
        <f>F519</f>
        <v>1375.7</v>
      </c>
      <c r="G518" s="8">
        <f>G519</f>
        <v>1375.7</v>
      </c>
      <c r="H518" s="96">
        <f t="shared" si="112"/>
        <v>100</v>
      </c>
    </row>
    <row r="519" spans="1:9" ht="25.5" outlineLevel="5">
      <c r="A519" s="14" t="s">
        <v>206</v>
      </c>
      <c r="B519" s="14" t="s">
        <v>183</v>
      </c>
      <c r="C519" s="15" t="s">
        <v>570</v>
      </c>
      <c r="D519" s="15" t="s">
        <v>39</v>
      </c>
      <c r="E519" s="16" t="s">
        <v>332</v>
      </c>
      <c r="F519" s="8">
        <v>1375.7</v>
      </c>
      <c r="G519" s="8">
        <v>1375.7</v>
      </c>
      <c r="H519" s="96">
        <f t="shared" si="112"/>
        <v>100</v>
      </c>
    </row>
    <row r="520" spans="1:9" ht="51" outlineLevel="6">
      <c r="A520" s="74" t="s">
        <v>206</v>
      </c>
      <c r="B520" s="75" t="s">
        <v>183</v>
      </c>
      <c r="C520" s="75" t="s">
        <v>213</v>
      </c>
      <c r="D520" s="74"/>
      <c r="E520" s="76" t="s">
        <v>492</v>
      </c>
      <c r="F520" s="77">
        <f>F521</f>
        <v>5769.5999999999995</v>
      </c>
      <c r="G520" s="77">
        <f>G521</f>
        <v>3790</v>
      </c>
      <c r="H520" s="96">
        <f t="shared" si="112"/>
        <v>65.689129229062686</v>
      </c>
    </row>
    <row r="521" spans="1:9" ht="25.5" outlineLevel="7">
      <c r="A521" s="79" t="s">
        <v>206</v>
      </c>
      <c r="B521" s="80" t="s">
        <v>183</v>
      </c>
      <c r="C521" s="80" t="s">
        <v>213</v>
      </c>
      <c r="D521" s="79" t="s">
        <v>39</v>
      </c>
      <c r="E521" s="81" t="s">
        <v>332</v>
      </c>
      <c r="F521" s="78">
        <f>5593.2-4.1+103+77.5</f>
        <v>5769.5999999999995</v>
      </c>
      <c r="G521" s="78">
        <v>3790</v>
      </c>
      <c r="H521" s="96">
        <f t="shared" si="112"/>
        <v>65.689129229062686</v>
      </c>
      <c r="I521" s="67"/>
    </row>
    <row r="522" spans="1:9" ht="51" outlineLevel="7">
      <c r="A522" s="74" t="s">
        <v>206</v>
      </c>
      <c r="B522" s="75" t="s">
        <v>183</v>
      </c>
      <c r="C522" s="75" t="s">
        <v>773</v>
      </c>
      <c r="D522" s="79"/>
      <c r="E522" s="81" t="s">
        <v>776</v>
      </c>
      <c r="F522" s="78">
        <f>F523</f>
        <v>70</v>
      </c>
      <c r="G522" s="78">
        <f t="shared" ref="G522" si="116">G523</f>
        <v>0</v>
      </c>
      <c r="H522" s="96">
        <f t="shared" si="112"/>
        <v>0</v>
      </c>
      <c r="I522" s="67"/>
    </row>
    <row r="523" spans="1:9" ht="25.5" outlineLevel="7">
      <c r="A523" s="79" t="s">
        <v>206</v>
      </c>
      <c r="B523" s="80" t="s">
        <v>183</v>
      </c>
      <c r="C523" s="75" t="s">
        <v>773</v>
      </c>
      <c r="D523" s="79" t="s">
        <v>39</v>
      </c>
      <c r="E523" s="81" t="s">
        <v>332</v>
      </c>
      <c r="F523" s="78">
        <v>70</v>
      </c>
      <c r="G523" s="78">
        <v>0</v>
      </c>
      <c r="H523" s="96">
        <f t="shared" si="112"/>
        <v>0</v>
      </c>
      <c r="I523" s="67"/>
    </row>
    <row r="524" spans="1:9" ht="38.25" outlineLevel="7">
      <c r="A524" s="48" t="s">
        <v>206</v>
      </c>
      <c r="B524" s="47" t="s">
        <v>183</v>
      </c>
      <c r="C524" s="47" t="s">
        <v>580</v>
      </c>
      <c r="D524" s="48"/>
      <c r="E524" s="49" t="s">
        <v>578</v>
      </c>
      <c r="F524" s="17">
        <f>F525</f>
        <v>13.9</v>
      </c>
      <c r="G524" s="17">
        <f>G525</f>
        <v>13.9</v>
      </c>
      <c r="H524" s="96">
        <f t="shared" si="112"/>
        <v>100</v>
      </c>
      <c r="I524" s="67"/>
    </row>
    <row r="525" spans="1:9" ht="25.5" outlineLevel="7">
      <c r="A525" s="14" t="s">
        <v>206</v>
      </c>
      <c r="B525" s="15" t="s">
        <v>183</v>
      </c>
      <c r="C525" s="15" t="s">
        <v>580</v>
      </c>
      <c r="D525" s="14" t="s">
        <v>39</v>
      </c>
      <c r="E525" s="16" t="s">
        <v>332</v>
      </c>
      <c r="F525" s="8">
        <f>9.8+4.1</f>
        <v>13.9</v>
      </c>
      <c r="G525" s="8">
        <f>9.8+4.1</f>
        <v>13.9</v>
      </c>
      <c r="H525" s="96">
        <f t="shared" si="112"/>
        <v>100</v>
      </c>
    </row>
    <row r="526" spans="1:9" outlineLevel="2">
      <c r="A526" s="14" t="s">
        <v>206</v>
      </c>
      <c r="B526" s="15" t="s">
        <v>191</v>
      </c>
      <c r="C526" s="15"/>
      <c r="D526" s="14"/>
      <c r="E526" s="16" t="s">
        <v>295</v>
      </c>
      <c r="F526" s="8">
        <f t="shared" ref="F526:G527" si="117">F527</f>
        <v>137</v>
      </c>
      <c r="G526" s="8">
        <f t="shared" si="117"/>
        <v>39.199999999999996</v>
      </c>
      <c r="H526" s="96">
        <f t="shared" si="112"/>
        <v>28.613138686131386</v>
      </c>
    </row>
    <row r="527" spans="1:9" ht="38.25" outlineLevel="3">
      <c r="A527" s="14" t="s">
        <v>206</v>
      </c>
      <c r="B527" s="15" t="s">
        <v>191</v>
      </c>
      <c r="C527" s="15" t="s">
        <v>141</v>
      </c>
      <c r="D527" s="14"/>
      <c r="E527" s="16" t="s">
        <v>671</v>
      </c>
      <c r="F527" s="8">
        <f t="shared" si="117"/>
        <v>137</v>
      </c>
      <c r="G527" s="8">
        <f t="shared" si="117"/>
        <v>39.199999999999996</v>
      </c>
      <c r="H527" s="96">
        <f t="shared" si="112"/>
        <v>28.613138686131386</v>
      </c>
    </row>
    <row r="528" spans="1:9" ht="43.5" customHeight="1" outlineLevel="4">
      <c r="A528" s="14" t="s">
        <v>206</v>
      </c>
      <c r="B528" s="15" t="s">
        <v>191</v>
      </c>
      <c r="C528" s="15" t="s">
        <v>209</v>
      </c>
      <c r="D528" s="14"/>
      <c r="E528" s="16" t="s">
        <v>707</v>
      </c>
      <c r="F528" s="8">
        <f>F529+F532+F537+F540+F543+F546</f>
        <v>137</v>
      </c>
      <c r="G528" s="8">
        <f>G529+G532+G537+G540+G543+G546</f>
        <v>39.199999999999996</v>
      </c>
      <c r="H528" s="96">
        <f t="shared" si="112"/>
        <v>28.613138686131386</v>
      </c>
    </row>
    <row r="529" spans="1:9" outlineLevel="5">
      <c r="A529" s="14" t="s">
        <v>206</v>
      </c>
      <c r="B529" s="15" t="s">
        <v>191</v>
      </c>
      <c r="C529" s="15" t="s">
        <v>214</v>
      </c>
      <c r="D529" s="14"/>
      <c r="E529" s="16" t="s">
        <v>493</v>
      </c>
      <c r="F529" s="8">
        <f t="shared" ref="F529:G530" si="118">F530</f>
        <v>32</v>
      </c>
      <c r="G529" s="8">
        <f t="shared" si="118"/>
        <v>5</v>
      </c>
      <c r="H529" s="96">
        <f t="shared" si="112"/>
        <v>15.625</v>
      </c>
    </row>
    <row r="530" spans="1:9" ht="38.25" outlineLevel="6">
      <c r="A530" s="14" t="s">
        <v>206</v>
      </c>
      <c r="B530" s="15" t="s">
        <v>191</v>
      </c>
      <c r="C530" s="15" t="s">
        <v>215</v>
      </c>
      <c r="D530" s="14"/>
      <c r="E530" s="16" t="s">
        <v>494</v>
      </c>
      <c r="F530" s="8">
        <f t="shared" si="118"/>
        <v>32</v>
      </c>
      <c r="G530" s="8">
        <f t="shared" si="118"/>
        <v>5</v>
      </c>
      <c r="H530" s="96">
        <f t="shared" si="112"/>
        <v>15.625</v>
      </c>
    </row>
    <row r="531" spans="1:9" ht="25.5" outlineLevel="7">
      <c r="A531" s="14" t="s">
        <v>206</v>
      </c>
      <c r="B531" s="15" t="s">
        <v>191</v>
      </c>
      <c r="C531" s="15" t="s">
        <v>215</v>
      </c>
      <c r="D531" s="14" t="s">
        <v>7</v>
      </c>
      <c r="E531" s="16" t="s">
        <v>306</v>
      </c>
      <c r="F531" s="8">
        <v>32</v>
      </c>
      <c r="G531" s="8">
        <v>5</v>
      </c>
      <c r="H531" s="96">
        <f t="shared" si="112"/>
        <v>15.625</v>
      </c>
      <c r="I531" s="1"/>
    </row>
    <row r="532" spans="1:9" ht="38.25" outlineLevel="5">
      <c r="A532" s="14" t="s">
        <v>206</v>
      </c>
      <c r="B532" s="15" t="s">
        <v>191</v>
      </c>
      <c r="C532" s="15" t="s">
        <v>216</v>
      </c>
      <c r="D532" s="14"/>
      <c r="E532" s="16" t="s">
        <v>495</v>
      </c>
      <c r="F532" s="8">
        <f>F533+F535</f>
        <v>25</v>
      </c>
      <c r="G532" s="8">
        <f>G533+G535</f>
        <v>20.9</v>
      </c>
      <c r="H532" s="96">
        <f t="shared" si="112"/>
        <v>83.6</v>
      </c>
      <c r="I532" s="1"/>
    </row>
    <row r="533" spans="1:9" ht="38.25" outlineLevel="6">
      <c r="A533" s="14" t="s">
        <v>206</v>
      </c>
      <c r="B533" s="15" t="s">
        <v>191</v>
      </c>
      <c r="C533" s="15" t="s">
        <v>217</v>
      </c>
      <c r="D533" s="14"/>
      <c r="E533" s="16" t="s">
        <v>496</v>
      </c>
      <c r="F533" s="8">
        <f>F534</f>
        <v>21</v>
      </c>
      <c r="G533" s="8">
        <f>G534</f>
        <v>20.9</v>
      </c>
      <c r="H533" s="96">
        <f t="shared" si="112"/>
        <v>99.523809523809518</v>
      </c>
      <c r="I533" s="1"/>
    </row>
    <row r="534" spans="1:9" ht="25.5" outlineLevel="7">
      <c r="A534" s="14" t="s">
        <v>206</v>
      </c>
      <c r="B534" s="15" t="s">
        <v>191</v>
      </c>
      <c r="C534" s="15" t="s">
        <v>217</v>
      </c>
      <c r="D534" s="14" t="s">
        <v>7</v>
      </c>
      <c r="E534" s="16" t="s">
        <v>306</v>
      </c>
      <c r="F534" s="8">
        <v>21</v>
      </c>
      <c r="G534" s="8">
        <v>20.9</v>
      </c>
      <c r="H534" s="96">
        <f t="shared" si="112"/>
        <v>99.523809523809518</v>
      </c>
      <c r="I534" s="1"/>
    </row>
    <row r="535" spans="1:9" ht="25.5" outlineLevel="6">
      <c r="A535" s="14" t="s">
        <v>206</v>
      </c>
      <c r="B535" s="15" t="s">
        <v>191</v>
      </c>
      <c r="C535" s="15" t="s">
        <v>218</v>
      </c>
      <c r="D535" s="14"/>
      <c r="E535" s="16" t="s">
        <v>497</v>
      </c>
      <c r="F535" s="8">
        <f>F536</f>
        <v>4</v>
      </c>
      <c r="G535" s="8">
        <f>G536</f>
        <v>0</v>
      </c>
      <c r="H535" s="96">
        <f t="shared" si="112"/>
        <v>0</v>
      </c>
      <c r="I535" s="1"/>
    </row>
    <row r="536" spans="1:9" outlineLevel="7">
      <c r="A536" s="14" t="s">
        <v>206</v>
      </c>
      <c r="B536" s="15" t="s">
        <v>191</v>
      </c>
      <c r="C536" s="15" t="s">
        <v>218</v>
      </c>
      <c r="D536" s="14">
        <v>300</v>
      </c>
      <c r="E536" s="16" t="s">
        <v>317</v>
      </c>
      <c r="F536" s="8">
        <v>4</v>
      </c>
      <c r="G536" s="8">
        <v>0</v>
      </c>
      <c r="H536" s="96">
        <f t="shared" si="112"/>
        <v>0</v>
      </c>
      <c r="I536" s="1"/>
    </row>
    <row r="537" spans="1:9" ht="29.25" customHeight="1" outlineLevel="5">
      <c r="A537" s="14" t="s">
        <v>206</v>
      </c>
      <c r="B537" s="15" t="s">
        <v>191</v>
      </c>
      <c r="C537" s="15" t="s">
        <v>219</v>
      </c>
      <c r="D537" s="14"/>
      <c r="E537" s="16" t="s">
        <v>498</v>
      </c>
      <c r="F537" s="8">
        <f t="shared" ref="F537:G538" si="119">F538</f>
        <v>30</v>
      </c>
      <c r="G537" s="8">
        <f t="shared" si="119"/>
        <v>9.1999999999999993</v>
      </c>
      <c r="H537" s="96">
        <f t="shared" si="112"/>
        <v>30.666666666666664</v>
      </c>
      <c r="I537" s="1"/>
    </row>
    <row r="538" spans="1:9" ht="25.5" outlineLevel="6">
      <c r="A538" s="14" t="s">
        <v>206</v>
      </c>
      <c r="B538" s="15" t="s">
        <v>191</v>
      </c>
      <c r="C538" s="15" t="s">
        <v>220</v>
      </c>
      <c r="D538" s="14"/>
      <c r="E538" s="16" t="s">
        <v>499</v>
      </c>
      <c r="F538" s="8">
        <f t="shared" si="119"/>
        <v>30</v>
      </c>
      <c r="G538" s="8">
        <f t="shared" si="119"/>
        <v>9.1999999999999993</v>
      </c>
      <c r="H538" s="96">
        <f t="shared" si="112"/>
        <v>30.666666666666664</v>
      </c>
      <c r="I538" s="1"/>
    </row>
    <row r="539" spans="1:9" ht="25.5" outlineLevel="7">
      <c r="A539" s="14" t="s">
        <v>206</v>
      </c>
      <c r="B539" s="15" t="s">
        <v>191</v>
      </c>
      <c r="C539" s="15" t="s">
        <v>220</v>
      </c>
      <c r="D539" s="14" t="s">
        <v>7</v>
      </c>
      <c r="E539" s="16" t="s">
        <v>306</v>
      </c>
      <c r="F539" s="8">
        <v>30</v>
      </c>
      <c r="G539" s="8">
        <v>9.1999999999999993</v>
      </c>
      <c r="H539" s="96">
        <f t="shared" si="112"/>
        <v>30.666666666666664</v>
      </c>
      <c r="I539" s="1"/>
    </row>
    <row r="540" spans="1:9" ht="38.25" outlineLevel="5">
      <c r="A540" s="14" t="s">
        <v>206</v>
      </c>
      <c r="B540" s="15" t="s">
        <v>191</v>
      </c>
      <c r="C540" s="15" t="s">
        <v>221</v>
      </c>
      <c r="D540" s="14"/>
      <c r="E540" s="16" t="s">
        <v>500</v>
      </c>
      <c r="F540" s="8">
        <f t="shared" ref="F540:G541" si="120">F541</f>
        <v>15</v>
      </c>
      <c r="G540" s="8">
        <f t="shared" si="120"/>
        <v>0</v>
      </c>
      <c r="H540" s="96">
        <f t="shared" si="112"/>
        <v>0</v>
      </c>
      <c r="I540" s="1"/>
    </row>
    <row r="541" spans="1:9" ht="38.25" outlineLevel="6">
      <c r="A541" s="14" t="s">
        <v>206</v>
      </c>
      <c r="B541" s="15" t="s">
        <v>191</v>
      </c>
      <c r="C541" s="15" t="s">
        <v>222</v>
      </c>
      <c r="D541" s="14"/>
      <c r="E541" s="16" t="s">
        <v>501</v>
      </c>
      <c r="F541" s="8">
        <f t="shared" si="120"/>
        <v>15</v>
      </c>
      <c r="G541" s="8">
        <f t="shared" si="120"/>
        <v>0</v>
      </c>
      <c r="H541" s="96">
        <f t="shared" si="112"/>
        <v>0</v>
      </c>
      <c r="I541" s="1"/>
    </row>
    <row r="542" spans="1:9" ht="25.5" outlineLevel="7">
      <c r="A542" s="14" t="s">
        <v>206</v>
      </c>
      <c r="B542" s="15" t="s">
        <v>191</v>
      </c>
      <c r="C542" s="15" t="s">
        <v>222</v>
      </c>
      <c r="D542" s="14" t="s">
        <v>7</v>
      </c>
      <c r="E542" s="16" t="s">
        <v>306</v>
      </c>
      <c r="F542" s="8">
        <v>15</v>
      </c>
      <c r="G542" s="8">
        <v>0</v>
      </c>
      <c r="H542" s="96">
        <f t="shared" si="112"/>
        <v>0</v>
      </c>
      <c r="I542" s="1"/>
    </row>
    <row r="543" spans="1:9" ht="25.5" outlineLevel="5">
      <c r="A543" s="14" t="s">
        <v>206</v>
      </c>
      <c r="B543" s="15" t="s">
        <v>191</v>
      </c>
      <c r="C543" s="15" t="s">
        <v>223</v>
      </c>
      <c r="D543" s="14"/>
      <c r="E543" s="16" t="s">
        <v>502</v>
      </c>
      <c r="F543" s="8">
        <f t="shared" ref="F543:G544" si="121">F544</f>
        <v>30</v>
      </c>
      <c r="G543" s="8">
        <f t="shared" si="121"/>
        <v>2.5</v>
      </c>
      <c r="H543" s="96">
        <f t="shared" si="112"/>
        <v>8.3333333333333321</v>
      </c>
      <c r="I543" s="1"/>
    </row>
    <row r="544" spans="1:9" ht="25.5" outlineLevel="6">
      <c r="A544" s="14" t="s">
        <v>206</v>
      </c>
      <c r="B544" s="15" t="s">
        <v>191</v>
      </c>
      <c r="C544" s="15" t="s">
        <v>224</v>
      </c>
      <c r="D544" s="14"/>
      <c r="E544" s="16" t="s">
        <v>503</v>
      </c>
      <c r="F544" s="8">
        <f t="shared" si="121"/>
        <v>30</v>
      </c>
      <c r="G544" s="8">
        <f t="shared" si="121"/>
        <v>2.5</v>
      </c>
      <c r="H544" s="96">
        <f t="shared" si="112"/>
        <v>8.3333333333333321</v>
      </c>
      <c r="I544" s="1"/>
    </row>
    <row r="545" spans="1:9" ht="25.5" outlineLevel="7">
      <c r="A545" s="14" t="s">
        <v>206</v>
      </c>
      <c r="B545" s="15" t="s">
        <v>191</v>
      </c>
      <c r="C545" s="15" t="s">
        <v>224</v>
      </c>
      <c r="D545" s="14" t="s">
        <v>7</v>
      </c>
      <c r="E545" s="16" t="s">
        <v>306</v>
      </c>
      <c r="F545" s="8">
        <v>30</v>
      </c>
      <c r="G545" s="8">
        <v>2.5</v>
      </c>
      <c r="H545" s="96">
        <f t="shared" si="112"/>
        <v>8.3333333333333321</v>
      </c>
      <c r="I545" s="1"/>
    </row>
    <row r="546" spans="1:9" ht="25.5" outlineLevel="5">
      <c r="A546" s="14" t="s">
        <v>206</v>
      </c>
      <c r="B546" s="15" t="s">
        <v>191</v>
      </c>
      <c r="C546" s="15" t="s">
        <v>225</v>
      </c>
      <c r="D546" s="14"/>
      <c r="E546" s="16" t="s">
        <v>504</v>
      </c>
      <c r="F546" s="8">
        <f t="shared" ref="F546:G547" si="122">F547</f>
        <v>5</v>
      </c>
      <c r="G546" s="8">
        <f t="shared" si="122"/>
        <v>1.6</v>
      </c>
      <c r="H546" s="96">
        <f t="shared" si="112"/>
        <v>32</v>
      </c>
      <c r="I546" s="1"/>
    </row>
    <row r="547" spans="1:9" ht="25.5" outlineLevel="6">
      <c r="A547" s="14" t="s">
        <v>206</v>
      </c>
      <c r="B547" s="15" t="s">
        <v>191</v>
      </c>
      <c r="C547" s="15" t="s">
        <v>226</v>
      </c>
      <c r="D547" s="14"/>
      <c r="E547" s="16" t="s">
        <v>505</v>
      </c>
      <c r="F547" s="8">
        <f t="shared" si="122"/>
        <v>5</v>
      </c>
      <c r="G547" s="8">
        <f t="shared" si="122"/>
        <v>1.6</v>
      </c>
      <c r="H547" s="96">
        <f t="shared" si="112"/>
        <v>32</v>
      </c>
      <c r="I547" s="1"/>
    </row>
    <row r="548" spans="1:9" ht="25.5" outlineLevel="7">
      <c r="A548" s="14" t="s">
        <v>206</v>
      </c>
      <c r="B548" s="15" t="s">
        <v>191</v>
      </c>
      <c r="C548" s="15" t="s">
        <v>226</v>
      </c>
      <c r="D548" s="14" t="s">
        <v>7</v>
      </c>
      <c r="E548" s="16" t="s">
        <v>306</v>
      </c>
      <c r="F548" s="8">
        <v>5</v>
      </c>
      <c r="G548" s="8">
        <v>1.6</v>
      </c>
      <c r="H548" s="96">
        <f t="shared" si="112"/>
        <v>32</v>
      </c>
      <c r="I548" s="1"/>
    </row>
    <row r="549" spans="1:9" outlineLevel="1">
      <c r="A549" s="14" t="s">
        <v>206</v>
      </c>
      <c r="B549" s="15" t="s">
        <v>132</v>
      </c>
      <c r="C549" s="15"/>
      <c r="D549" s="14"/>
      <c r="E549" s="16" t="s">
        <v>255</v>
      </c>
      <c r="F549" s="8">
        <f>F550+F580</f>
        <v>53850.6</v>
      </c>
      <c r="G549" s="8">
        <f>G550+G580</f>
        <v>38655.899999999994</v>
      </c>
      <c r="H549" s="96">
        <f t="shared" si="112"/>
        <v>71.783601296921475</v>
      </c>
      <c r="I549" s="1"/>
    </row>
    <row r="550" spans="1:9" outlineLevel="2">
      <c r="A550" s="14" t="s">
        <v>206</v>
      </c>
      <c r="B550" s="15" t="s">
        <v>133</v>
      </c>
      <c r="C550" s="15"/>
      <c r="D550" s="14"/>
      <c r="E550" s="16" t="s">
        <v>282</v>
      </c>
      <c r="F550" s="8">
        <f>F551+F575</f>
        <v>50368.2</v>
      </c>
      <c r="G550" s="8">
        <f>G551+G575</f>
        <v>36550.699999999997</v>
      </c>
      <c r="H550" s="96">
        <f t="shared" si="112"/>
        <v>72.567016490563489</v>
      </c>
      <c r="I550" s="1"/>
    </row>
    <row r="551" spans="1:9" ht="38.25" outlineLevel="3">
      <c r="A551" s="14" t="s">
        <v>206</v>
      </c>
      <c r="B551" s="15" t="s">
        <v>133</v>
      </c>
      <c r="C551" s="15" t="s">
        <v>210</v>
      </c>
      <c r="D551" s="14"/>
      <c r="E551" s="16" t="s">
        <v>664</v>
      </c>
      <c r="F551" s="8">
        <f t="shared" ref="F551:G551" si="123">F552</f>
        <v>50348.2</v>
      </c>
      <c r="G551" s="8">
        <f t="shared" si="123"/>
        <v>36550.699999999997</v>
      </c>
      <c r="H551" s="96">
        <f t="shared" si="112"/>
        <v>72.595842552464646</v>
      </c>
      <c r="I551" s="1"/>
    </row>
    <row r="552" spans="1:9" ht="25.5" outlineLevel="4">
      <c r="A552" s="14" t="s">
        <v>206</v>
      </c>
      <c r="B552" s="15" t="s">
        <v>133</v>
      </c>
      <c r="C552" s="15" t="s">
        <v>227</v>
      </c>
      <c r="D552" s="14"/>
      <c r="E552" s="16" t="s">
        <v>506</v>
      </c>
      <c r="F552" s="8">
        <f>F553+F566</f>
        <v>50348.2</v>
      </c>
      <c r="G552" s="8">
        <f>G553+G566</f>
        <v>36550.699999999997</v>
      </c>
      <c r="H552" s="96">
        <f t="shared" si="112"/>
        <v>72.595842552464646</v>
      </c>
      <c r="I552" s="1"/>
    </row>
    <row r="553" spans="1:9" outlineLevel="5">
      <c r="A553" s="14" t="s">
        <v>206</v>
      </c>
      <c r="B553" s="15" t="s">
        <v>133</v>
      </c>
      <c r="C553" s="15" t="s">
        <v>228</v>
      </c>
      <c r="D553" s="14"/>
      <c r="E553" s="16" t="s">
        <v>507</v>
      </c>
      <c r="F553" s="8">
        <f>F558+F554+F564+F562+F556</f>
        <v>18194.600000000002</v>
      </c>
      <c r="G553" s="8">
        <f t="shared" ref="G553" si="124">G558+G554+G564+G562+G556</f>
        <v>12850.3</v>
      </c>
      <c r="H553" s="96">
        <f t="shared" si="112"/>
        <v>70.626999219548651</v>
      </c>
      <c r="I553" s="1"/>
    </row>
    <row r="554" spans="1:9" ht="51" outlineLevel="5">
      <c r="A554" s="14" t="s">
        <v>206</v>
      </c>
      <c r="B554" s="14" t="s">
        <v>133</v>
      </c>
      <c r="C554" s="15" t="s">
        <v>572</v>
      </c>
      <c r="D554" s="15"/>
      <c r="E554" s="16" t="s">
        <v>585</v>
      </c>
      <c r="F554" s="8">
        <f>F555</f>
        <v>6351</v>
      </c>
      <c r="G554" s="8">
        <f>G555</f>
        <v>5832.2</v>
      </c>
      <c r="H554" s="96">
        <f t="shared" si="112"/>
        <v>91.831207683829319</v>
      </c>
      <c r="I554" s="1"/>
    </row>
    <row r="555" spans="1:9" ht="63.75" outlineLevel="5">
      <c r="A555" s="14" t="s">
        <v>206</v>
      </c>
      <c r="B555" s="14" t="s">
        <v>133</v>
      </c>
      <c r="C555" s="15" t="s">
        <v>572</v>
      </c>
      <c r="D555" s="15" t="s">
        <v>6</v>
      </c>
      <c r="E555" s="16" t="s">
        <v>305</v>
      </c>
      <c r="F555" s="8">
        <v>6351</v>
      </c>
      <c r="G555" s="8">
        <v>5832.2</v>
      </c>
      <c r="H555" s="96">
        <f t="shared" si="112"/>
        <v>91.831207683829319</v>
      </c>
      <c r="I555" s="1"/>
    </row>
    <row r="556" spans="1:9" ht="38.25" outlineLevel="5">
      <c r="A556" s="74" t="s">
        <v>206</v>
      </c>
      <c r="B556" s="74" t="s">
        <v>133</v>
      </c>
      <c r="C556" s="75" t="s">
        <v>767</v>
      </c>
      <c r="D556" s="75"/>
      <c r="E556" s="76" t="s">
        <v>766</v>
      </c>
      <c r="F556" s="77">
        <f>F557</f>
        <v>250</v>
      </c>
      <c r="G556" s="77">
        <f t="shared" ref="G556" si="125">G557</f>
        <v>250</v>
      </c>
      <c r="H556" s="96">
        <f t="shared" si="112"/>
        <v>100</v>
      </c>
      <c r="I556" s="1"/>
    </row>
    <row r="557" spans="1:9" ht="25.5" outlineLevel="5">
      <c r="A557" s="74" t="s">
        <v>206</v>
      </c>
      <c r="B557" s="74" t="s">
        <v>133</v>
      </c>
      <c r="C557" s="75" t="s">
        <v>767</v>
      </c>
      <c r="D557" s="74" t="s">
        <v>7</v>
      </c>
      <c r="E557" s="76" t="s">
        <v>306</v>
      </c>
      <c r="F557" s="77">
        <v>250</v>
      </c>
      <c r="G557" s="77">
        <v>250</v>
      </c>
      <c r="H557" s="96">
        <f t="shared" si="112"/>
        <v>100</v>
      </c>
      <c r="I557" s="1"/>
    </row>
    <row r="558" spans="1:9" outlineLevel="6">
      <c r="A558" s="14" t="s">
        <v>206</v>
      </c>
      <c r="B558" s="15" t="s">
        <v>133</v>
      </c>
      <c r="C558" s="15" t="s">
        <v>229</v>
      </c>
      <c r="D558" s="14"/>
      <c r="E558" s="16" t="s">
        <v>508</v>
      </c>
      <c r="F558" s="8">
        <f>F559+F560+F561</f>
        <v>11429.400000000001</v>
      </c>
      <c r="G558" s="8">
        <f>G559+G560+G561</f>
        <v>6618.8000000000011</v>
      </c>
      <c r="H558" s="96">
        <f t="shared" si="112"/>
        <v>57.910301503141028</v>
      </c>
      <c r="I558" s="1"/>
    </row>
    <row r="559" spans="1:9" ht="63.75" outlineLevel="7">
      <c r="A559" s="14" t="s">
        <v>206</v>
      </c>
      <c r="B559" s="15" t="s">
        <v>133</v>
      </c>
      <c r="C559" s="15" t="s">
        <v>229</v>
      </c>
      <c r="D559" s="14" t="s">
        <v>6</v>
      </c>
      <c r="E559" s="16" t="s">
        <v>305</v>
      </c>
      <c r="F559" s="8">
        <v>6038.6</v>
      </c>
      <c r="G559" s="8">
        <v>3065.9</v>
      </c>
      <c r="H559" s="96">
        <f t="shared" si="112"/>
        <v>50.771702050144071</v>
      </c>
      <c r="I559" s="1"/>
    </row>
    <row r="560" spans="1:9" ht="25.5" outlineLevel="7">
      <c r="A560" s="74" t="s">
        <v>206</v>
      </c>
      <c r="B560" s="75" t="s">
        <v>133</v>
      </c>
      <c r="C560" s="75" t="s">
        <v>229</v>
      </c>
      <c r="D560" s="74" t="s">
        <v>7</v>
      </c>
      <c r="E560" s="76" t="s">
        <v>306</v>
      </c>
      <c r="F560" s="77">
        <f>4917.3-10-50+453.5</f>
        <v>5310.8</v>
      </c>
      <c r="G560" s="77">
        <v>3488.3</v>
      </c>
      <c r="H560" s="96">
        <f t="shared" si="112"/>
        <v>65.683136250659032</v>
      </c>
      <c r="I560" s="1"/>
    </row>
    <row r="561" spans="1:9" outlineLevel="7">
      <c r="A561" s="74" t="s">
        <v>206</v>
      </c>
      <c r="B561" s="75" t="s">
        <v>133</v>
      </c>
      <c r="C561" s="75" t="s">
        <v>229</v>
      </c>
      <c r="D561" s="74" t="s">
        <v>8</v>
      </c>
      <c r="E561" s="76" t="s">
        <v>307</v>
      </c>
      <c r="F561" s="77">
        <f>30+50</f>
        <v>80</v>
      </c>
      <c r="G561" s="77">
        <v>64.599999999999994</v>
      </c>
      <c r="H561" s="96">
        <f t="shared" si="112"/>
        <v>80.749999999999986</v>
      </c>
      <c r="I561" s="1"/>
    </row>
    <row r="562" spans="1:9" ht="51" outlineLevel="7">
      <c r="A562" s="74" t="s">
        <v>206</v>
      </c>
      <c r="B562" s="75" t="s">
        <v>133</v>
      </c>
      <c r="C562" s="75" t="s">
        <v>732</v>
      </c>
      <c r="D562" s="74"/>
      <c r="E562" s="76" t="s">
        <v>731</v>
      </c>
      <c r="F562" s="77">
        <f>F563</f>
        <v>100</v>
      </c>
      <c r="G562" s="77">
        <f>G563</f>
        <v>100</v>
      </c>
      <c r="H562" s="96">
        <f t="shared" si="112"/>
        <v>100</v>
      </c>
      <c r="I562" s="1"/>
    </row>
    <row r="563" spans="1:9" ht="25.5" outlineLevel="7">
      <c r="A563" s="74" t="s">
        <v>206</v>
      </c>
      <c r="B563" s="75" t="s">
        <v>133</v>
      </c>
      <c r="C563" s="75" t="s">
        <v>732</v>
      </c>
      <c r="D563" s="74" t="s">
        <v>7</v>
      </c>
      <c r="E563" s="76" t="s">
        <v>306</v>
      </c>
      <c r="F563" s="77">
        <f>10+90</f>
        <v>100</v>
      </c>
      <c r="G563" s="77">
        <v>100</v>
      </c>
      <c r="H563" s="96">
        <f t="shared" si="112"/>
        <v>100</v>
      </c>
      <c r="I563" s="1"/>
    </row>
    <row r="564" spans="1:9" ht="51" outlineLevel="7">
      <c r="A564" s="14" t="s">
        <v>206</v>
      </c>
      <c r="B564" s="15" t="s">
        <v>133</v>
      </c>
      <c r="C564" s="15" t="s">
        <v>576</v>
      </c>
      <c r="D564" s="14"/>
      <c r="E564" s="16" t="s">
        <v>575</v>
      </c>
      <c r="F564" s="8">
        <f>F565</f>
        <v>64.2</v>
      </c>
      <c r="G564" s="8">
        <f>G565</f>
        <v>49.3</v>
      </c>
      <c r="H564" s="96">
        <f t="shared" si="112"/>
        <v>76.791277258566964</v>
      </c>
      <c r="I564" s="1"/>
    </row>
    <row r="565" spans="1:9" ht="63.75" outlineLevel="7">
      <c r="A565" s="14" t="s">
        <v>206</v>
      </c>
      <c r="B565" s="15" t="s">
        <v>133</v>
      </c>
      <c r="C565" s="15" t="s">
        <v>576</v>
      </c>
      <c r="D565" s="14" t="s">
        <v>6</v>
      </c>
      <c r="E565" s="16" t="s">
        <v>305</v>
      </c>
      <c r="F565" s="8">
        <v>64.2</v>
      </c>
      <c r="G565" s="8">
        <v>49.3</v>
      </c>
      <c r="H565" s="96">
        <f t="shared" si="112"/>
        <v>76.791277258566964</v>
      </c>
      <c r="I565" s="1"/>
    </row>
    <row r="566" spans="1:9" ht="25.5" outlineLevel="5">
      <c r="A566" s="14" t="s">
        <v>206</v>
      </c>
      <c r="B566" s="15" t="s">
        <v>133</v>
      </c>
      <c r="C566" s="15" t="s">
        <v>230</v>
      </c>
      <c r="D566" s="14"/>
      <c r="E566" s="16" t="s">
        <v>744</v>
      </c>
      <c r="F566" s="8">
        <f>F567+F569+F573+F571</f>
        <v>32153.599999999995</v>
      </c>
      <c r="G566" s="8">
        <f t="shared" ref="G566" si="126">G567+G569+G573+G571</f>
        <v>23700.399999999998</v>
      </c>
      <c r="H566" s="96">
        <f t="shared" si="112"/>
        <v>73.70994227707007</v>
      </c>
      <c r="I566" s="1"/>
    </row>
    <row r="567" spans="1:9" ht="51" outlineLevel="5">
      <c r="A567" s="14" t="s">
        <v>206</v>
      </c>
      <c r="B567" s="14" t="s">
        <v>133</v>
      </c>
      <c r="C567" s="15" t="s">
        <v>573</v>
      </c>
      <c r="D567" s="15"/>
      <c r="E567" s="16" t="s">
        <v>585</v>
      </c>
      <c r="F567" s="8">
        <f>F568</f>
        <v>8516.2999999999993</v>
      </c>
      <c r="G567" s="8">
        <f>G568</f>
        <v>8516.2999999999993</v>
      </c>
      <c r="H567" s="96">
        <f t="shared" si="112"/>
        <v>100</v>
      </c>
      <c r="I567" s="1"/>
    </row>
    <row r="568" spans="1:9" ht="25.5" outlineLevel="5">
      <c r="A568" s="14" t="s">
        <v>206</v>
      </c>
      <c r="B568" s="14" t="s">
        <v>133</v>
      </c>
      <c r="C568" s="15" t="s">
        <v>573</v>
      </c>
      <c r="D568" s="15" t="s">
        <v>39</v>
      </c>
      <c r="E568" s="16" t="s">
        <v>332</v>
      </c>
      <c r="F568" s="8">
        <v>8516.2999999999993</v>
      </c>
      <c r="G568" s="8">
        <v>8516.2999999999993</v>
      </c>
      <c r="H568" s="96">
        <f t="shared" si="112"/>
        <v>100</v>
      </c>
      <c r="I568" s="1"/>
    </row>
    <row r="569" spans="1:9" ht="25.5" outlineLevel="6">
      <c r="A569" s="14" t="s">
        <v>206</v>
      </c>
      <c r="B569" s="15" t="s">
        <v>133</v>
      </c>
      <c r="C569" s="15" t="s">
        <v>231</v>
      </c>
      <c r="D569" s="14"/>
      <c r="E569" s="16" t="s">
        <v>510</v>
      </c>
      <c r="F569" s="8">
        <f>F570</f>
        <v>21753.199999999997</v>
      </c>
      <c r="G569" s="8">
        <f>G570</f>
        <v>13300</v>
      </c>
      <c r="H569" s="96">
        <f t="shared" si="112"/>
        <v>61.140429913759817</v>
      </c>
      <c r="I569" s="1"/>
    </row>
    <row r="570" spans="1:9" ht="25.5" outlineLevel="7">
      <c r="A570" s="14" t="s">
        <v>206</v>
      </c>
      <c r="B570" s="15" t="s">
        <v>133</v>
      </c>
      <c r="C570" s="15" t="s">
        <v>231</v>
      </c>
      <c r="D570" s="14" t="s">
        <v>39</v>
      </c>
      <c r="E570" s="16" t="s">
        <v>332</v>
      </c>
      <c r="F570" s="8">
        <f>20571.1-200+22.3+300+1059.7+0.1</f>
        <v>21753.199999999997</v>
      </c>
      <c r="G570" s="8">
        <v>13300</v>
      </c>
      <c r="H570" s="96">
        <f t="shared" si="112"/>
        <v>61.140429913759817</v>
      </c>
      <c r="I570" s="1"/>
    </row>
    <row r="571" spans="1:9" ht="45" customHeight="1" outlineLevel="7">
      <c r="A571" s="74" t="s">
        <v>206</v>
      </c>
      <c r="B571" s="75" t="s">
        <v>133</v>
      </c>
      <c r="C571" s="75" t="s">
        <v>730</v>
      </c>
      <c r="D571" s="74"/>
      <c r="E571" s="76" t="s">
        <v>770</v>
      </c>
      <c r="F571" s="77">
        <f>F572</f>
        <v>1798</v>
      </c>
      <c r="G571" s="77">
        <f t="shared" ref="G571" si="127">G572</f>
        <v>1798</v>
      </c>
      <c r="H571" s="96">
        <f t="shared" si="112"/>
        <v>100</v>
      </c>
      <c r="I571" s="1"/>
    </row>
    <row r="572" spans="1:9" ht="25.5" outlineLevel="7">
      <c r="A572" s="74" t="s">
        <v>206</v>
      </c>
      <c r="B572" s="75" t="s">
        <v>133</v>
      </c>
      <c r="C572" s="75" t="s">
        <v>730</v>
      </c>
      <c r="D572" s="74" t="s">
        <v>39</v>
      </c>
      <c r="E572" s="76" t="s">
        <v>332</v>
      </c>
      <c r="F572" s="77">
        <f>200+1598.1-0.1</f>
        <v>1798</v>
      </c>
      <c r="G572" s="77">
        <v>1798</v>
      </c>
      <c r="H572" s="96">
        <f t="shared" si="112"/>
        <v>100</v>
      </c>
      <c r="I572" s="1"/>
    </row>
    <row r="573" spans="1:9" ht="51" outlineLevel="7">
      <c r="A573" s="14" t="s">
        <v>206</v>
      </c>
      <c r="B573" s="15" t="s">
        <v>133</v>
      </c>
      <c r="C573" s="15" t="s">
        <v>577</v>
      </c>
      <c r="D573" s="14"/>
      <c r="E573" s="16" t="s">
        <v>575</v>
      </c>
      <c r="F573" s="8">
        <f>F574</f>
        <v>86.1</v>
      </c>
      <c r="G573" s="8">
        <f>G574</f>
        <v>86.1</v>
      </c>
      <c r="H573" s="96">
        <f t="shared" si="112"/>
        <v>100</v>
      </c>
      <c r="I573" s="1"/>
    </row>
    <row r="574" spans="1:9" ht="25.5" outlineLevel="7">
      <c r="A574" s="14" t="s">
        <v>206</v>
      </c>
      <c r="B574" s="15" t="s">
        <v>133</v>
      </c>
      <c r="C574" s="15" t="s">
        <v>577</v>
      </c>
      <c r="D574" s="14">
        <v>600</v>
      </c>
      <c r="E574" s="16" t="s">
        <v>332</v>
      </c>
      <c r="F574" s="8">
        <v>86.1</v>
      </c>
      <c r="G574" s="8">
        <v>86.1</v>
      </c>
      <c r="H574" s="96">
        <f t="shared" si="112"/>
        <v>100</v>
      </c>
      <c r="I574" s="1"/>
    </row>
    <row r="575" spans="1:9" ht="38.25" outlineLevel="7">
      <c r="A575" s="14" t="s">
        <v>206</v>
      </c>
      <c r="B575" s="15" t="s">
        <v>133</v>
      </c>
      <c r="C575" s="15" t="s">
        <v>149</v>
      </c>
      <c r="D575" s="14"/>
      <c r="E575" s="16" t="s">
        <v>669</v>
      </c>
      <c r="F575" s="8">
        <f>F576</f>
        <v>20</v>
      </c>
      <c r="G575" s="8">
        <f t="shared" ref="G575" si="128">G576</f>
        <v>0</v>
      </c>
      <c r="H575" s="96">
        <f t="shared" si="112"/>
        <v>0</v>
      </c>
      <c r="I575" s="1"/>
    </row>
    <row r="576" spans="1:9" ht="25.5" outlineLevel="7">
      <c r="A576" s="14" t="s">
        <v>206</v>
      </c>
      <c r="B576" s="15" t="s">
        <v>133</v>
      </c>
      <c r="C576" s="15" t="s">
        <v>160</v>
      </c>
      <c r="D576" s="14"/>
      <c r="E576" s="16" t="s">
        <v>443</v>
      </c>
      <c r="F576" s="8">
        <f>F577</f>
        <v>20</v>
      </c>
      <c r="G576" s="8">
        <f t="shared" ref="G576" si="129">G577</f>
        <v>0</v>
      </c>
      <c r="H576" s="96">
        <f t="shared" ref="H576:H638" si="130">G576/F576*100</f>
        <v>0</v>
      </c>
      <c r="I576" s="1"/>
    </row>
    <row r="577" spans="1:9" ht="38.25" outlineLevel="7">
      <c r="A577" s="14" t="s">
        <v>206</v>
      </c>
      <c r="B577" s="15" t="s">
        <v>133</v>
      </c>
      <c r="C577" s="15" t="s">
        <v>207</v>
      </c>
      <c r="D577" s="14"/>
      <c r="E577" s="16" t="s">
        <v>645</v>
      </c>
      <c r="F577" s="8">
        <f>F578</f>
        <v>20</v>
      </c>
      <c r="G577" s="8">
        <f t="shared" ref="G577" si="131">G578</f>
        <v>0</v>
      </c>
      <c r="H577" s="96">
        <f t="shared" si="130"/>
        <v>0</v>
      </c>
      <c r="I577" s="1"/>
    </row>
    <row r="578" spans="1:9" ht="25.5" outlineLevel="7">
      <c r="A578" s="14" t="s">
        <v>206</v>
      </c>
      <c r="B578" s="15" t="s">
        <v>133</v>
      </c>
      <c r="C578" s="15" t="s">
        <v>208</v>
      </c>
      <c r="D578" s="14"/>
      <c r="E578" s="16" t="s">
        <v>646</v>
      </c>
      <c r="F578" s="8">
        <f>F579</f>
        <v>20</v>
      </c>
      <c r="G578" s="8">
        <f t="shared" ref="G578" si="132">G579</f>
        <v>0</v>
      </c>
      <c r="H578" s="96">
        <f t="shared" si="130"/>
        <v>0</v>
      </c>
      <c r="I578" s="1"/>
    </row>
    <row r="579" spans="1:9" ht="25.5" outlineLevel="7">
      <c r="A579" s="14" t="s">
        <v>206</v>
      </c>
      <c r="B579" s="15" t="s">
        <v>133</v>
      </c>
      <c r="C579" s="15" t="s">
        <v>208</v>
      </c>
      <c r="D579" s="14" t="s">
        <v>39</v>
      </c>
      <c r="E579" s="16" t="s">
        <v>332</v>
      </c>
      <c r="F579" s="8">
        <v>20</v>
      </c>
      <c r="G579" s="8">
        <v>0</v>
      </c>
      <c r="H579" s="96">
        <f t="shared" si="130"/>
        <v>0</v>
      </c>
      <c r="I579" s="1"/>
    </row>
    <row r="580" spans="1:9" outlineLevel="2">
      <c r="A580" s="14" t="s">
        <v>206</v>
      </c>
      <c r="B580" s="15" t="s">
        <v>232</v>
      </c>
      <c r="C580" s="15"/>
      <c r="D580" s="14"/>
      <c r="E580" s="16" t="s">
        <v>300</v>
      </c>
      <c r="F580" s="8">
        <f>F581</f>
        <v>3482.4</v>
      </c>
      <c r="G580" s="8">
        <f t="shared" ref="G580:G582" si="133">G581</f>
        <v>2105.2000000000003</v>
      </c>
      <c r="H580" s="96">
        <f t="shared" si="130"/>
        <v>60.452561451872278</v>
      </c>
      <c r="I580" s="1"/>
    </row>
    <row r="581" spans="1:9" ht="38.25" outlineLevel="3">
      <c r="A581" s="14" t="s">
        <v>206</v>
      </c>
      <c r="B581" s="15" t="s">
        <v>232</v>
      </c>
      <c r="C581" s="15" t="s">
        <v>210</v>
      </c>
      <c r="D581" s="14"/>
      <c r="E581" s="16" t="s">
        <v>664</v>
      </c>
      <c r="F581" s="8">
        <f>F582</f>
        <v>3482.4</v>
      </c>
      <c r="G581" s="8">
        <f t="shared" si="133"/>
        <v>2105.2000000000003</v>
      </c>
      <c r="H581" s="96">
        <f t="shared" si="130"/>
        <v>60.452561451872278</v>
      </c>
      <c r="I581" s="1"/>
    </row>
    <row r="582" spans="1:9" ht="51" outlineLevel="4">
      <c r="A582" s="14" t="s">
        <v>206</v>
      </c>
      <c r="B582" s="15" t="s">
        <v>232</v>
      </c>
      <c r="C582" s="15" t="s">
        <v>233</v>
      </c>
      <c r="D582" s="14"/>
      <c r="E582" s="16" t="s">
        <v>532</v>
      </c>
      <c r="F582" s="8">
        <f>F583</f>
        <v>3482.4</v>
      </c>
      <c r="G582" s="8">
        <f t="shared" si="133"/>
        <v>2105.2000000000003</v>
      </c>
      <c r="H582" s="96">
        <f t="shared" si="130"/>
        <v>60.452561451872278</v>
      </c>
      <c r="I582" s="1"/>
    </row>
    <row r="583" spans="1:9" ht="40.5" customHeight="1" outlineLevel="4">
      <c r="A583" s="14" t="s">
        <v>206</v>
      </c>
      <c r="B583" s="15" t="s">
        <v>232</v>
      </c>
      <c r="C583" s="15" t="s">
        <v>631</v>
      </c>
      <c r="D583" s="14"/>
      <c r="E583" s="16" t="s">
        <v>632</v>
      </c>
      <c r="F583" s="8">
        <f>F584</f>
        <v>3482.4</v>
      </c>
      <c r="G583" s="8">
        <f>G584</f>
        <v>2105.2000000000003</v>
      </c>
      <c r="H583" s="96">
        <f t="shared" si="130"/>
        <v>60.452561451872278</v>
      </c>
      <c r="I583" s="1"/>
    </row>
    <row r="584" spans="1:9" ht="38.25" outlineLevel="6">
      <c r="A584" s="14" t="s">
        <v>206</v>
      </c>
      <c r="B584" s="15" t="s">
        <v>232</v>
      </c>
      <c r="C584" s="15" t="s">
        <v>641</v>
      </c>
      <c r="D584" s="14"/>
      <c r="E584" s="16" t="s">
        <v>511</v>
      </c>
      <c r="F584" s="8">
        <f>F585+F586+F587</f>
        <v>3482.4</v>
      </c>
      <c r="G584" s="8">
        <f t="shared" ref="G584" si="134">G585+G586+G587</f>
        <v>2105.2000000000003</v>
      </c>
      <c r="H584" s="96">
        <f t="shared" si="130"/>
        <v>60.452561451872278</v>
      </c>
      <c r="I584" s="1"/>
    </row>
    <row r="585" spans="1:9" ht="63.75" outlineLevel="7">
      <c r="A585" s="14" t="s">
        <v>206</v>
      </c>
      <c r="B585" s="15" t="s">
        <v>232</v>
      </c>
      <c r="C585" s="15" t="s">
        <v>641</v>
      </c>
      <c r="D585" s="14" t="s">
        <v>6</v>
      </c>
      <c r="E585" s="16" t="s">
        <v>305</v>
      </c>
      <c r="F585" s="8">
        <f>3061.8+224.6</f>
        <v>3286.4</v>
      </c>
      <c r="G585" s="8">
        <v>1984.9</v>
      </c>
      <c r="H585" s="96">
        <f t="shared" si="130"/>
        <v>60.397395326192793</v>
      </c>
      <c r="I585" s="1"/>
    </row>
    <row r="586" spans="1:9" ht="25.5" outlineLevel="7">
      <c r="A586" s="14" t="s">
        <v>206</v>
      </c>
      <c r="B586" s="15" t="s">
        <v>232</v>
      </c>
      <c r="C586" s="15" t="s">
        <v>641</v>
      </c>
      <c r="D586" s="14" t="s">
        <v>7</v>
      </c>
      <c r="E586" s="16" t="s">
        <v>306</v>
      </c>
      <c r="F586" s="8">
        <v>188</v>
      </c>
      <c r="G586" s="8">
        <v>120.3</v>
      </c>
      <c r="H586" s="96">
        <f t="shared" si="130"/>
        <v>63.989361702127653</v>
      </c>
      <c r="I586" s="1"/>
    </row>
    <row r="587" spans="1:9" outlineLevel="7">
      <c r="A587" s="14" t="s">
        <v>206</v>
      </c>
      <c r="B587" s="15" t="s">
        <v>232</v>
      </c>
      <c r="C587" s="15" t="s">
        <v>641</v>
      </c>
      <c r="D587" s="14">
        <v>800</v>
      </c>
      <c r="E587" s="16" t="s">
        <v>307</v>
      </c>
      <c r="F587" s="8">
        <v>8</v>
      </c>
      <c r="G587" s="8">
        <v>0</v>
      </c>
      <c r="H587" s="96">
        <f t="shared" si="130"/>
        <v>0</v>
      </c>
      <c r="I587" s="1"/>
    </row>
    <row r="588" spans="1:9" outlineLevel="1">
      <c r="A588" s="14" t="s">
        <v>206</v>
      </c>
      <c r="B588" s="15" t="s">
        <v>203</v>
      </c>
      <c r="C588" s="15"/>
      <c r="D588" s="14"/>
      <c r="E588" s="16" t="s">
        <v>259</v>
      </c>
      <c r="F588" s="8">
        <f>F601+F589</f>
        <v>9131.6999999999989</v>
      </c>
      <c r="G588" s="8">
        <f>G601+G589</f>
        <v>5235.3000000000011</v>
      </c>
      <c r="H588" s="96">
        <f t="shared" si="130"/>
        <v>57.331055553730423</v>
      </c>
      <c r="I588" s="1"/>
    </row>
    <row r="589" spans="1:9" outlineLevel="1">
      <c r="A589" s="14" t="s">
        <v>206</v>
      </c>
      <c r="B589" s="15" t="s">
        <v>616</v>
      </c>
      <c r="C589" s="15"/>
      <c r="D589" s="14"/>
      <c r="E589" s="16" t="s">
        <v>618</v>
      </c>
      <c r="F589" s="8">
        <f t="shared" ref="F589:G591" si="135">F590</f>
        <v>3058.4</v>
      </c>
      <c r="G589" s="8">
        <f t="shared" si="135"/>
        <v>806.1</v>
      </c>
      <c r="H589" s="96">
        <f t="shared" si="130"/>
        <v>26.35691865027465</v>
      </c>
      <c r="I589" s="1"/>
    </row>
    <row r="590" spans="1:9" ht="38.25" outlineLevel="1">
      <c r="A590" s="14" t="s">
        <v>206</v>
      </c>
      <c r="B590" s="15" t="s">
        <v>616</v>
      </c>
      <c r="C590" s="15" t="s">
        <v>235</v>
      </c>
      <c r="D590" s="14"/>
      <c r="E590" s="16" t="s">
        <v>665</v>
      </c>
      <c r="F590" s="8">
        <f t="shared" si="135"/>
        <v>3058.4</v>
      </c>
      <c r="G590" s="8">
        <f t="shared" si="135"/>
        <v>806.1</v>
      </c>
      <c r="H590" s="96">
        <f t="shared" si="130"/>
        <v>26.35691865027465</v>
      </c>
      <c r="I590" s="1"/>
    </row>
    <row r="591" spans="1:9" ht="25.5" outlineLevel="1">
      <c r="A591" s="14" t="s">
        <v>206</v>
      </c>
      <c r="B591" s="15" t="s">
        <v>616</v>
      </c>
      <c r="C591" s="15" t="s">
        <v>236</v>
      </c>
      <c r="D591" s="14"/>
      <c r="E591" s="16" t="s">
        <v>512</v>
      </c>
      <c r="F591" s="8">
        <f t="shared" si="135"/>
        <v>3058.4</v>
      </c>
      <c r="G591" s="8">
        <f t="shared" si="135"/>
        <v>806.1</v>
      </c>
      <c r="H591" s="96">
        <f t="shared" si="130"/>
        <v>26.35691865027465</v>
      </c>
      <c r="I591" s="1"/>
    </row>
    <row r="592" spans="1:9" ht="25.5" outlineLevel="1">
      <c r="A592" s="14" t="s">
        <v>206</v>
      </c>
      <c r="B592" s="15" t="s">
        <v>616</v>
      </c>
      <c r="C592" s="15" t="s">
        <v>617</v>
      </c>
      <c r="D592" s="14"/>
      <c r="E592" s="16" t="s">
        <v>619</v>
      </c>
      <c r="F592" s="8">
        <f>F597+F599+F593+F595</f>
        <v>3058.4</v>
      </c>
      <c r="G592" s="8">
        <f t="shared" ref="G592" si="136">G597+G599+G593+G595</f>
        <v>806.1</v>
      </c>
      <c r="H592" s="96">
        <f t="shared" si="130"/>
        <v>26.35691865027465</v>
      </c>
      <c r="I592" s="1"/>
    </row>
    <row r="593" spans="1:9" ht="66.75" customHeight="1" outlineLevel="1">
      <c r="A593" s="14" t="s">
        <v>206</v>
      </c>
      <c r="B593" s="15" t="s">
        <v>616</v>
      </c>
      <c r="C593" s="15" t="s">
        <v>726</v>
      </c>
      <c r="D593" s="14"/>
      <c r="E593" s="16" t="s">
        <v>728</v>
      </c>
      <c r="F593" s="8">
        <f>F594</f>
        <v>1500</v>
      </c>
      <c r="G593" s="8">
        <f t="shared" ref="G593" si="137">G594</f>
        <v>0</v>
      </c>
      <c r="H593" s="96">
        <f t="shared" si="130"/>
        <v>0</v>
      </c>
      <c r="I593" s="1"/>
    </row>
    <row r="594" spans="1:9" ht="25.5" outlineLevel="1">
      <c r="A594" s="14" t="s">
        <v>206</v>
      </c>
      <c r="B594" s="15" t="s">
        <v>616</v>
      </c>
      <c r="C594" s="15" t="s">
        <v>726</v>
      </c>
      <c r="D594" s="14">
        <v>200</v>
      </c>
      <c r="E594" s="16" t="s">
        <v>306</v>
      </c>
      <c r="F594" s="8">
        <v>1500</v>
      </c>
      <c r="G594" s="8">
        <v>0</v>
      </c>
      <c r="H594" s="96">
        <f t="shared" si="130"/>
        <v>0</v>
      </c>
      <c r="I594" s="1"/>
    </row>
    <row r="595" spans="1:9" ht="56.25" customHeight="1" outlineLevel="1">
      <c r="A595" s="14" t="s">
        <v>206</v>
      </c>
      <c r="B595" s="15" t="s">
        <v>616</v>
      </c>
      <c r="C595" s="15" t="s">
        <v>727</v>
      </c>
      <c r="D595" s="14"/>
      <c r="E595" s="16" t="s">
        <v>729</v>
      </c>
      <c r="F595" s="8">
        <f>F596</f>
        <v>750</v>
      </c>
      <c r="G595" s="8">
        <f t="shared" ref="G595" si="138">G596</f>
        <v>0</v>
      </c>
      <c r="H595" s="96">
        <f t="shared" si="130"/>
        <v>0</v>
      </c>
      <c r="I595" s="1"/>
    </row>
    <row r="596" spans="1:9" ht="25.5" outlineLevel="1">
      <c r="A596" s="14" t="s">
        <v>206</v>
      </c>
      <c r="B596" s="15" t="s">
        <v>616</v>
      </c>
      <c r="C596" s="15" t="s">
        <v>727</v>
      </c>
      <c r="D596" s="14">
        <v>200</v>
      </c>
      <c r="E596" s="16" t="s">
        <v>306</v>
      </c>
      <c r="F596" s="8">
        <v>750</v>
      </c>
      <c r="G596" s="8">
        <v>0</v>
      </c>
      <c r="H596" s="96">
        <f t="shared" si="130"/>
        <v>0</v>
      </c>
      <c r="I596" s="1"/>
    </row>
    <row r="597" spans="1:9" ht="78" customHeight="1" outlineLevel="1">
      <c r="A597" s="14" t="s">
        <v>206</v>
      </c>
      <c r="B597" s="15" t="s">
        <v>616</v>
      </c>
      <c r="C597" s="15" t="s">
        <v>657</v>
      </c>
      <c r="D597" s="14"/>
      <c r="E597" s="16" t="s">
        <v>658</v>
      </c>
      <c r="F597" s="8">
        <f>F598</f>
        <v>689.1</v>
      </c>
      <c r="G597" s="8">
        <f t="shared" ref="G597" si="139">G598</f>
        <v>689.1</v>
      </c>
      <c r="H597" s="96">
        <f t="shared" si="130"/>
        <v>100</v>
      </c>
      <c r="I597" s="1"/>
    </row>
    <row r="598" spans="1:9" ht="25.5" outlineLevel="1">
      <c r="A598" s="14" t="s">
        <v>206</v>
      </c>
      <c r="B598" s="15" t="s">
        <v>616</v>
      </c>
      <c r="C598" s="15" t="s">
        <v>657</v>
      </c>
      <c r="D598" s="14">
        <v>200</v>
      </c>
      <c r="E598" s="16" t="s">
        <v>306</v>
      </c>
      <c r="F598" s="8">
        <v>689.1</v>
      </c>
      <c r="G598" s="8">
        <v>689.1</v>
      </c>
      <c r="H598" s="96">
        <f t="shared" si="130"/>
        <v>100</v>
      </c>
      <c r="I598" s="1"/>
    </row>
    <row r="599" spans="1:9" ht="76.5" outlineLevel="1">
      <c r="A599" s="14" t="s">
        <v>206</v>
      </c>
      <c r="B599" s="15" t="s">
        <v>616</v>
      </c>
      <c r="C599" s="15" t="s">
        <v>659</v>
      </c>
      <c r="D599" s="14"/>
      <c r="E599" s="16" t="s">
        <v>660</v>
      </c>
      <c r="F599" s="8">
        <f>F600</f>
        <v>119.3</v>
      </c>
      <c r="G599" s="8">
        <f t="shared" ref="G599" si="140">G600</f>
        <v>117</v>
      </c>
      <c r="H599" s="96">
        <f t="shared" si="130"/>
        <v>98.072087175188599</v>
      </c>
      <c r="I599" s="1"/>
    </row>
    <row r="600" spans="1:9" ht="25.5" outlineLevel="1">
      <c r="A600" s="14" t="s">
        <v>206</v>
      </c>
      <c r="B600" s="15" t="s">
        <v>616</v>
      </c>
      <c r="C600" s="15" t="s">
        <v>659</v>
      </c>
      <c r="D600" s="14">
        <v>200</v>
      </c>
      <c r="E600" s="16" t="s">
        <v>306</v>
      </c>
      <c r="F600" s="8">
        <v>119.3</v>
      </c>
      <c r="G600" s="8">
        <v>117</v>
      </c>
      <c r="H600" s="96">
        <f t="shared" si="130"/>
        <v>98.072087175188599</v>
      </c>
      <c r="I600" s="1"/>
    </row>
    <row r="601" spans="1:9" outlineLevel="2">
      <c r="A601" s="14" t="s">
        <v>206</v>
      </c>
      <c r="B601" s="15" t="s">
        <v>234</v>
      </c>
      <c r="C601" s="15"/>
      <c r="D601" s="14"/>
      <c r="E601" s="16" t="s">
        <v>301</v>
      </c>
      <c r="F601" s="8">
        <f>F602+F626</f>
        <v>6073.2999999999993</v>
      </c>
      <c r="G601" s="8">
        <f>G602+G626</f>
        <v>4429.2000000000007</v>
      </c>
      <c r="H601" s="96">
        <f t="shared" si="130"/>
        <v>72.929050104556026</v>
      </c>
      <c r="I601" s="1"/>
    </row>
    <row r="602" spans="1:9" ht="38.25" outlineLevel="3">
      <c r="A602" s="14" t="s">
        <v>206</v>
      </c>
      <c r="B602" s="15" t="s">
        <v>234</v>
      </c>
      <c r="C602" s="15" t="s">
        <v>235</v>
      </c>
      <c r="D602" s="14"/>
      <c r="E602" s="16" t="s">
        <v>665</v>
      </c>
      <c r="F602" s="8">
        <f>F603+F616</f>
        <v>6023.2999999999993</v>
      </c>
      <c r="G602" s="8">
        <f>G603+G616</f>
        <v>4412.4000000000005</v>
      </c>
      <c r="H602" s="96">
        <f t="shared" si="130"/>
        <v>73.255524380323095</v>
      </c>
      <c r="I602" s="1"/>
    </row>
    <row r="603" spans="1:9" ht="25.5" outlineLevel="4">
      <c r="A603" s="14" t="s">
        <v>206</v>
      </c>
      <c r="B603" s="15" t="s">
        <v>234</v>
      </c>
      <c r="C603" s="15" t="s">
        <v>236</v>
      </c>
      <c r="D603" s="14"/>
      <c r="E603" s="16" t="s">
        <v>512</v>
      </c>
      <c r="F603" s="8">
        <f>F604+F607+F611</f>
        <v>2850</v>
      </c>
      <c r="G603" s="8">
        <f t="shared" ref="G603" si="141">G604+G607+G611</f>
        <v>2456.8000000000002</v>
      </c>
      <c r="H603" s="96">
        <f t="shared" si="130"/>
        <v>86.203508771929833</v>
      </c>
      <c r="I603" s="1"/>
    </row>
    <row r="604" spans="1:9" ht="76.5" outlineLevel="5">
      <c r="A604" s="14" t="s">
        <v>206</v>
      </c>
      <c r="B604" s="15" t="s">
        <v>234</v>
      </c>
      <c r="C604" s="15" t="s">
        <v>237</v>
      </c>
      <c r="D604" s="14"/>
      <c r="E604" s="16" t="s">
        <v>513</v>
      </c>
      <c r="F604" s="8">
        <f t="shared" ref="F604:G605" si="142">F605</f>
        <v>500</v>
      </c>
      <c r="G604" s="8">
        <f t="shared" si="142"/>
        <v>429.3</v>
      </c>
      <c r="H604" s="96">
        <f t="shared" si="130"/>
        <v>85.86</v>
      </c>
      <c r="I604" s="1"/>
    </row>
    <row r="605" spans="1:9" ht="89.25" outlineLevel="6">
      <c r="A605" s="74" t="s">
        <v>206</v>
      </c>
      <c r="B605" s="75" t="s">
        <v>234</v>
      </c>
      <c r="C605" s="75" t="s">
        <v>238</v>
      </c>
      <c r="D605" s="74"/>
      <c r="E605" s="76" t="s">
        <v>514</v>
      </c>
      <c r="F605" s="77">
        <f t="shared" si="142"/>
        <v>500</v>
      </c>
      <c r="G605" s="77">
        <f t="shared" si="142"/>
        <v>429.3</v>
      </c>
      <c r="H605" s="96">
        <f t="shared" si="130"/>
        <v>85.86</v>
      </c>
      <c r="I605" s="1"/>
    </row>
    <row r="606" spans="1:9" ht="25.5" outlineLevel="7">
      <c r="A606" s="74" t="s">
        <v>206</v>
      </c>
      <c r="B606" s="75" t="s">
        <v>234</v>
      </c>
      <c r="C606" s="75" t="s">
        <v>238</v>
      </c>
      <c r="D606" s="74" t="s">
        <v>7</v>
      </c>
      <c r="E606" s="76" t="s">
        <v>306</v>
      </c>
      <c r="F606" s="77">
        <f>500</f>
        <v>500</v>
      </c>
      <c r="G606" s="77">
        <v>429.3</v>
      </c>
      <c r="H606" s="96">
        <f t="shared" si="130"/>
        <v>85.86</v>
      </c>
      <c r="I606" s="1"/>
    </row>
    <row r="607" spans="1:9" ht="38.25" outlineLevel="5">
      <c r="A607" s="14" t="s">
        <v>206</v>
      </c>
      <c r="B607" s="15" t="s">
        <v>234</v>
      </c>
      <c r="C607" s="15" t="s">
        <v>239</v>
      </c>
      <c r="D607" s="14"/>
      <c r="E607" s="16" t="s">
        <v>771</v>
      </c>
      <c r="F607" s="8">
        <f t="shared" ref="F607:G607" si="143">F608</f>
        <v>1000</v>
      </c>
      <c r="G607" s="8">
        <f t="shared" si="143"/>
        <v>893.5</v>
      </c>
      <c r="H607" s="96">
        <f t="shared" si="130"/>
        <v>89.35</v>
      </c>
      <c r="I607" s="1"/>
    </row>
    <row r="608" spans="1:9" ht="38.25" outlineLevel="6">
      <c r="A608" s="74" t="s">
        <v>206</v>
      </c>
      <c r="B608" s="75" t="s">
        <v>234</v>
      </c>
      <c r="C608" s="75" t="s">
        <v>240</v>
      </c>
      <c r="D608" s="74"/>
      <c r="E608" s="76" t="s">
        <v>517</v>
      </c>
      <c r="F608" s="77">
        <f>F610+F609</f>
        <v>1000</v>
      </c>
      <c r="G608" s="77">
        <f t="shared" ref="G608" si="144">G610+G609</f>
        <v>893.5</v>
      </c>
      <c r="H608" s="96">
        <f t="shared" si="130"/>
        <v>89.35</v>
      </c>
      <c r="I608" s="1"/>
    </row>
    <row r="609" spans="1:9" ht="63.75" outlineLevel="6">
      <c r="A609" s="74" t="s">
        <v>206</v>
      </c>
      <c r="B609" s="75" t="s">
        <v>234</v>
      </c>
      <c r="C609" s="75" t="s">
        <v>240</v>
      </c>
      <c r="D609" s="74" t="s">
        <v>6</v>
      </c>
      <c r="E609" s="76" t="s">
        <v>305</v>
      </c>
      <c r="F609" s="77">
        <f>300-200+200</f>
        <v>300</v>
      </c>
      <c r="G609" s="77">
        <v>296.5</v>
      </c>
      <c r="H609" s="96">
        <f t="shared" si="130"/>
        <v>98.833333333333329</v>
      </c>
      <c r="I609" s="1"/>
    </row>
    <row r="610" spans="1:9" ht="25.5" outlineLevel="7">
      <c r="A610" s="74" t="s">
        <v>206</v>
      </c>
      <c r="B610" s="75" t="s">
        <v>234</v>
      </c>
      <c r="C610" s="75" t="s">
        <v>240</v>
      </c>
      <c r="D610" s="74" t="s">
        <v>7</v>
      </c>
      <c r="E610" s="76" t="s">
        <v>306</v>
      </c>
      <c r="F610" s="77">
        <f>700-456.5+456.5</f>
        <v>700</v>
      </c>
      <c r="G610" s="77">
        <v>597</v>
      </c>
      <c r="H610" s="96">
        <f t="shared" si="130"/>
        <v>85.285714285714292</v>
      </c>
      <c r="I610" s="1"/>
    </row>
    <row r="611" spans="1:9" ht="25.5" outlineLevel="7">
      <c r="A611" s="14" t="s">
        <v>206</v>
      </c>
      <c r="B611" s="15" t="s">
        <v>234</v>
      </c>
      <c r="C611" s="15" t="s">
        <v>715</v>
      </c>
      <c r="D611" s="14"/>
      <c r="E611" s="16" t="s">
        <v>714</v>
      </c>
      <c r="F611" s="8">
        <f>F614+F612</f>
        <v>1350</v>
      </c>
      <c r="G611" s="8">
        <f t="shared" ref="G611" si="145">G614+G612</f>
        <v>1134</v>
      </c>
      <c r="H611" s="96">
        <f t="shared" si="130"/>
        <v>84</v>
      </c>
      <c r="I611" s="1"/>
    </row>
    <row r="612" spans="1:9" ht="51" outlineLevel="7">
      <c r="A612" s="14" t="s">
        <v>206</v>
      </c>
      <c r="B612" s="15" t="s">
        <v>234</v>
      </c>
      <c r="C612" s="15" t="s">
        <v>736</v>
      </c>
      <c r="D612" s="14"/>
      <c r="E612" s="16" t="s">
        <v>735</v>
      </c>
      <c r="F612" s="8">
        <f>F613</f>
        <v>418.5</v>
      </c>
      <c r="G612" s="8">
        <f t="shared" ref="G612" si="146">G613</f>
        <v>351.5</v>
      </c>
      <c r="H612" s="96">
        <f t="shared" si="130"/>
        <v>83.99044205495818</v>
      </c>
      <c r="I612" s="1"/>
    </row>
    <row r="613" spans="1:9" ht="25.5" outlineLevel="7">
      <c r="A613" s="14" t="s">
        <v>206</v>
      </c>
      <c r="B613" s="15" t="s">
        <v>234</v>
      </c>
      <c r="C613" s="15" t="s">
        <v>736</v>
      </c>
      <c r="D613" s="14" t="s">
        <v>7</v>
      </c>
      <c r="E613" s="16" t="s">
        <v>306</v>
      </c>
      <c r="F613" s="8">
        <v>418.5</v>
      </c>
      <c r="G613" s="8">
        <v>351.5</v>
      </c>
      <c r="H613" s="96">
        <f t="shared" si="130"/>
        <v>83.99044205495818</v>
      </c>
      <c r="I613" s="1"/>
    </row>
    <row r="614" spans="1:9" ht="40.5" customHeight="1" outlineLevel="7">
      <c r="A614" s="14" t="s">
        <v>206</v>
      </c>
      <c r="B614" s="15" t="s">
        <v>234</v>
      </c>
      <c r="C614" s="15" t="s">
        <v>717</v>
      </c>
      <c r="D614" s="14"/>
      <c r="E614" s="16" t="s">
        <v>716</v>
      </c>
      <c r="F614" s="8">
        <f>F615</f>
        <v>931.5</v>
      </c>
      <c r="G614" s="8">
        <f t="shared" ref="G614" si="147">G615</f>
        <v>782.5</v>
      </c>
      <c r="H614" s="96">
        <f t="shared" si="130"/>
        <v>84.004294149221678</v>
      </c>
      <c r="I614" s="1"/>
    </row>
    <row r="615" spans="1:9" ht="25.5" outlineLevel="7">
      <c r="A615" s="14" t="s">
        <v>206</v>
      </c>
      <c r="B615" s="15" t="s">
        <v>234</v>
      </c>
      <c r="C615" s="15" t="s">
        <v>717</v>
      </c>
      <c r="D615" s="14" t="s">
        <v>7</v>
      </c>
      <c r="E615" s="16" t="s">
        <v>306</v>
      </c>
      <c r="F615" s="8">
        <f>275+656.5</f>
        <v>931.5</v>
      </c>
      <c r="G615" s="8">
        <v>782.5</v>
      </c>
      <c r="H615" s="96">
        <f t="shared" si="130"/>
        <v>84.004294149221678</v>
      </c>
      <c r="I615" s="1"/>
    </row>
    <row r="616" spans="1:9" ht="25.5" outlineLevel="4">
      <c r="A616" s="14" t="s">
        <v>206</v>
      </c>
      <c r="B616" s="15" t="s">
        <v>234</v>
      </c>
      <c r="C616" s="15" t="s">
        <v>241</v>
      </c>
      <c r="D616" s="14"/>
      <c r="E616" s="16" t="s">
        <v>520</v>
      </c>
      <c r="F616" s="8">
        <f t="shared" ref="F616:G616" si="148">F617</f>
        <v>3173.2999999999997</v>
      </c>
      <c r="G616" s="8">
        <f t="shared" si="148"/>
        <v>1955.6000000000001</v>
      </c>
      <c r="H616" s="96">
        <f t="shared" si="130"/>
        <v>61.626697759430257</v>
      </c>
      <c r="I616" s="1"/>
    </row>
    <row r="617" spans="1:9" ht="25.5" outlineLevel="5">
      <c r="A617" s="14" t="s">
        <v>206</v>
      </c>
      <c r="B617" s="15" t="s">
        <v>234</v>
      </c>
      <c r="C617" s="15" t="s">
        <v>242</v>
      </c>
      <c r="D617" s="14"/>
      <c r="E617" s="16" t="s">
        <v>521</v>
      </c>
      <c r="F617" s="8">
        <f>F620+F618+F624</f>
        <v>3173.2999999999997</v>
      </c>
      <c r="G617" s="8">
        <f t="shared" ref="G617" si="149">G620+G618+G624</f>
        <v>1955.6000000000001</v>
      </c>
      <c r="H617" s="96">
        <f t="shared" si="130"/>
        <v>61.626697759430257</v>
      </c>
      <c r="I617" s="1"/>
    </row>
    <row r="618" spans="1:9" ht="28.5" customHeight="1" outlineLevel="5">
      <c r="A618" s="74" t="s">
        <v>206</v>
      </c>
      <c r="B618" s="75" t="s">
        <v>234</v>
      </c>
      <c r="C618" s="75" t="s">
        <v>768</v>
      </c>
      <c r="D618" s="74"/>
      <c r="E618" s="76" t="s">
        <v>766</v>
      </c>
      <c r="F618" s="77">
        <f>F619</f>
        <v>100.8</v>
      </c>
      <c r="G618" s="77">
        <f t="shared" ref="G618" si="150">G619</f>
        <v>100.8</v>
      </c>
      <c r="H618" s="96">
        <f t="shared" si="130"/>
        <v>100</v>
      </c>
      <c r="I618" s="1"/>
    </row>
    <row r="619" spans="1:9" ht="25.5" outlineLevel="5">
      <c r="A619" s="74" t="s">
        <v>206</v>
      </c>
      <c r="B619" s="75" t="s">
        <v>234</v>
      </c>
      <c r="C619" s="75" t="s">
        <v>768</v>
      </c>
      <c r="D619" s="74" t="s">
        <v>7</v>
      </c>
      <c r="E619" s="76" t="s">
        <v>306</v>
      </c>
      <c r="F619" s="77">
        <v>100.8</v>
      </c>
      <c r="G619" s="77">
        <v>100.8</v>
      </c>
      <c r="H619" s="96">
        <f t="shared" si="130"/>
        <v>100</v>
      </c>
      <c r="I619" s="1"/>
    </row>
    <row r="620" spans="1:9" ht="25.5" outlineLevel="6">
      <c r="A620" s="14" t="s">
        <v>206</v>
      </c>
      <c r="B620" s="15" t="s">
        <v>234</v>
      </c>
      <c r="C620" s="15" t="s">
        <v>243</v>
      </c>
      <c r="D620" s="14"/>
      <c r="E620" s="16" t="s">
        <v>522</v>
      </c>
      <c r="F620" s="8">
        <f>F621+F622+F623</f>
        <v>2796.8999999999996</v>
      </c>
      <c r="G620" s="8">
        <f>G621+G622+G623</f>
        <v>1854.8000000000002</v>
      </c>
      <c r="H620" s="96">
        <f t="shared" si="130"/>
        <v>66.31627873717332</v>
      </c>
      <c r="I620" s="1"/>
    </row>
    <row r="621" spans="1:9" ht="63.75" outlineLevel="7">
      <c r="A621" s="14" t="s">
        <v>206</v>
      </c>
      <c r="B621" s="15" t="s">
        <v>234</v>
      </c>
      <c r="C621" s="15" t="s">
        <v>243</v>
      </c>
      <c r="D621" s="14" t="s">
        <v>6</v>
      </c>
      <c r="E621" s="16" t="s">
        <v>305</v>
      </c>
      <c r="F621" s="8">
        <v>1481.7</v>
      </c>
      <c r="G621" s="8">
        <v>1051.7</v>
      </c>
      <c r="H621" s="96">
        <f t="shared" si="130"/>
        <v>70.97928055611797</v>
      </c>
      <c r="I621" s="1"/>
    </row>
    <row r="622" spans="1:9" ht="25.5" outlineLevel="7">
      <c r="A622" s="74" t="s">
        <v>206</v>
      </c>
      <c r="B622" s="75" t="s">
        <v>234</v>
      </c>
      <c r="C622" s="75" t="s">
        <v>243</v>
      </c>
      <c r="D622" s="74" t="s">
        <v>7</v>
      </c>
      <c r="E622" s="76" t="s">
        <v>306</v>
      </c>
      <c r="F622" s="77">
        <f>915.5+143.5-72.2+156.2</f>
        <v>1143</v>
      </c>
      <c r="G622" s="77">
        <v>594.1</v>
      </c>
      <c r="H622" s="96">
        <f t="shared" si="130"/>
        <v>51.977252843394574</v>
      </c>
      <c r="I622" s="1"/>
    </row>
    <row r="623" spans="1:9" outlineLevel="7">
      <c r="A623" s="74" t="s">
        <v>206</v>
      </c>
      <c r="B623" s="75" t="s">
        <v>234</v>
      </c>
      <c r="C623" s="75" t="s">
        <v>243</v>
      </c>
      <c r="D623" s="74">
        <v>800</v>
      </c>
      <c r="E623" s="76" t="s">
        <v>307</v>
      </c>
      <c r="F623" s="77">
        <f>100+72.2</f>
        <v>172.2</v>
      </c>
      <c r="G623" s="77">
        <v>209</v>
      </c>
      <c r="H623" s="96">
        <f t="shared" si="130"/>
        <v>121.37049941927991</v>
      </c>
      <c r="I623" s="1"/>
    </row>
    <row r="624" spans="1:9" ht="31.5" customHeight="1" outlineLevel="7">
      <c r="A624" s="74" t="s">
        <v>206</v>
      </c>
      <c r="B624" s="75" t="s">
        <v>234</v>
      </c>
      <c r="C624" s="75" t="s">
        <v>774</v>
      </c>
      <c r="D624" s="74"/>
      <c r="E624" s="84" t="s">
        <v>775</v>
      </c>
      <c r="F624" s="77">
        <f>F625</f>
        <v>275.60000000000002</v>
      </c>
      <c r="G624" s="77">
        <f t="shared" ref="G624" si="151">G625</f>
        <v>0</v>
      </c>
      <c r="H624" s="96">
        <f t="shared" si="130"/>
        <v>0</v>
      </c>
      <c r="I624" s="1"/>
    </row>
    <row r="625" spans="1:9" ht="25.5" outlineLevel="7">
      <c r="A625" s="74" t="s">
        <v>206</v>
      </c>
      <c r="B625" s="75" t="s">
        <v>234</v>
      </c>
      <c r="C625" s="75" t="s">
        <v>774</v>
      </c>
      <c r="D625" s="74" t="s">
        <v>7</v>
      </c>
      <c r="E625" s="76" t="s">
        <v>306</v>
      </c>
      <c r="F625" s="77">
        <v>275.60000000000002</v>
      </c>
      <c r="G625" s="77">
        <v>0</v>
      </c>
      <c r="H625" s="96">
        <f t="shared" si="130"/>
        <v>0</v>
      </c>
      <c r="I625" s="1"/>
    </row>
    <row r="626" spans="1:9" ht="38.25" outlineLevel="3">
      <c r="A626" s="14" t="s">
        <v>206</v>
      </c>
      <c r="B626" s="15" t="s">
        <v>234</v>
      </c>
      <c r="C626" s="15" t="s">
        <v>149</v>
      </c>
      <c r="D626" s="14"/>
      <c r="E626" s="16" t="s">
        <v>669</v>
      </c>
      <c r="F626" s="8">
        <f t="shared" ref="F626:G629" si="152">F627</f>
        <v>50</v>
      </c>
      <c r="G626" s="8">
        <f t="shared" si="152"/>
        <v>16.8</v>
      </c>
      <c r="H626" s="96">
        <f t="shared" si="130"/>
        <v>33.6</v>
      </c>
      <c r="I626" s="1"/>
    </row>
    <row r="627" spans="1:9" ht="25.5" outlineLevel="4">
      <c r="A627" s="14" t="s">
        <v>206</v>
      </c>
      <c r="B627" s="15" t="s">
        <v>234</v>
      </c>
      <c r="C627" s="15" t="s">
        <v>160</v>
      </c>
      <c r="D627" s="14"/>
      <c r="E627" s="16" t="s">
        <v>443</v>
      </c>
      <c r="F627" s="8">
        <f t="shared" si="152"/>
        <v>50</v>
      </c>
      <c r="G627" s="8">
        <f t="shared" si="152"/>
        <v>16.8</v>
      </c>
      <c r="H627" s="96">
        <f t="shared" si="130"/>
        <v>33.6</v>
      </c>
      <c r="I627" s="1"/>
    </row>
    <row r="628" spans="1:9" ht="38.25" outlineLevel="5">
      <c r="A628" s="14" t="s">
        <v>206</v>
      </c>
      <c r="B628" s="15" t="s">
        <v>234</v>
      </c>
      <c r="C628" s="15" t="s">
        <v>207</v>
      </c>
      <c r="D628" s="14"/>
      <c r="E628" s="16" t="s">
        <v>483</v>
      </c>
      <c r="F628" s="8">
        <f t="shared" si="152"/>
        <v>50</v>
      </c>
      <c r="G628" s="8">
        <f t="shared" si="152"/>
        <v>16.8</v>
      </c>
      <c r="H628" s="96">
        <f t="shared" si="130"/>
        <v>33.6</v>
      </c>
      <c r="I628" s="1"/>
    </row>
    <row r="629" spans="1:9" ht="25.5" outlineLevel="6">
      <c r="A629" s="14" t="s">
        <v>206</v>
      </c>
      <c r="B629" s="15" t="s">
        <v>234</v>
      </c>
      <c r="C629" s="15" t="s">
        <v>208</v>
      </c>
      <c r="D629" s="14"/>
      <c r="E629" s="16" t="s">
        <v>484</v>
      </c>
      <c r="F629" s="8">
        <f t="shared" si="152"/>
        <v>50</v>
      </c>
      <c r="G629" s="8">
        <f t="shared" si="152"/>
        <v>16.8</v>
      </c>
      <c r="H629" s="96">
        <f t="shared" si="130"/>
        <v>33.6</v>
      </c>
      <c r="I629" s="1"/>
    </row>
    <row r="630" spans="1:9" ht="63.75" outlineLevel="7">
      <c r="A630" s="14" t="s">
        <v>206</v>
      </c>
      <c r="B630" s="15" t="s">
        <v>234</v>
      </c>
      <c r="C630" s="15" t="s">
        <v>208</v>
      </c>
      <c r="D630" s="14">
        <v>100</v>
      </c>
      <c r="E630" s="16" t="s">
        <v>305</v>
      </c>
      <c r="F630" s="8">
        <v>50</v>
      </c>
      <c r="G630" s="8">
        <v>16.8</v>
      </c>
      <c r="H630" s="96">
        <f t="shared" si="130"/>
        <v>33.6</v>
      </c>
    </row>
    <row r="631" spans="1:9" s="3" customFormat="1" ht="25.5">
      <c r="A631" s="18" t="s">
        <v>244</v>
      </c>
      <c r="B631" s="42"/>
      <c r="C631" s="42"/>
      <c r="D631" s="18"/>
      <c r="E631" s="19" t="s">
        <v>250</v>
      </c>
      <c r="F631" s="7">
        <f t="shared" ref="F631:G635" si="153">F632</f>
        <v>1099.4000000000001</v>
      </c>
      <c r="G631" s="7">
        <f t="shared" si="153"/>
        <v>761.19999999999993</v>
      </c>
      <c r="H631" s="95">
        <f t="shared" si="130"/>
        <v>69.237766054211377</v>
      </c>
      <c r="I631" s="66"/>
    </row>
    <row r="632" spans="1:9" outlineLevel="1">
      <c r="A632" s="14" t="s">
        <v>244</v>
      </c>
      <c r="B632" s="15" t="s">
        <v>1</v>
      </c>
      <c r="C632" s="15"/>
      <c r="D632" s="14"/>
      <c r="E632" s="16" t="s">
        <v>251</v>
      </c>
      <c r="F632" s="8">
        <f t="shared" si="153"/>
        <v>1099.4000000000001</v>
      </c>
      <c r="G632" s="8">
        <f t="shared" si="153"/>
        <v>761.19999999999993</v>
      </c>
      <c r="H632" s="94">
        <f t="shared" si="130"/>
        <v>69.237766054211377</v>
      </c>
    </row>
    <row r="633" spans="1:9" ht="38.25" outlineLevel="2">
      <c r="A633" s="14" t="s">
        <v>244</v>
      </c>
      <c r="B633" s="15" t="s">
        <v>2</v>
      </c>
      <c r="C633" s="15"/>
      <c r="D633" s="14"/>
      <c r="E633" s="16" t="s">
        <v>260</v>
      </c>
      <c r="F633" s="8">
        <f t="shared" si="153"/>
        <v>1099.4000000000001</v>
      </c>
      <c r="G633" s="8">
        <f t="shared" si="153"/>
        <v>761.19999999999993</v>
      </c>
      <c r="H633" s="96">
        <f t="shared" si="130"/>
        <v>69.237766054211377</v>
      </c>
    </row>
    <row r="634" spans="1:9" outlineLevel="3">
      <c r="A634" s="14" t="s">
        <v>244</v>
      </c>
      <c r="B634" s="15" t="s">
        <v>2</v>
      </c>
      <c r="C634" s="15" t="s">
        <v>3</v>
      </c>
      <c r="D634" s="14"/>
      <c r="E634" s="16" t="s">
        <v>261</v>
      </c>
      <c r="F634" s="8">
        <f t="shared" si="153"/>
        <v>1099.4000000000001</v>
      </c>
      <c r="G634" s="8">
        <f t="shared" si="153"/>
        <v>761.19999999999993</v>
      </c>
      <c r="H634" s="96">
        <f t="shared" si="130"/>
        <v>69.237766054211377</v>
      </c>
    </row>
    <row r="635" spans="1:9" ht="38.25" outlineLevel="4">
      <c r="A635" s="14" t="s">
        <v>244</v>
      </c>
      <c r="B635" s="15" t="s">
        <v>2</v>
      </c>
      <c r="C635" s="15" t="s">
        <v>4</v>
      </c>
      <c r="D635" s="14"/>
      <c r="E635" s="16" t="s">
        <v>303</v>
      </c>
      <c r="F635" s="8">
        <f t="shared" si="153"/>
        <v>1099.4000000000001</v>
      </c>
      <c r="G635" s="8">
        <f t="shared" si="153"/>
        <v>761.19999999999993</v>
      </c>
      <c r="H635" s="96">
        <f t="shared" si="130"/>
        <v>69.237766054211377</v>
      </c>
    </row>
    <row r="636" spans="1:9" ht="25.5" outlineLevel="6">
      <c r="A636" s="14" t="s">
        <v>244</v>
      </c>
      <c r="B636" s="15" t="s">
        <v>2</v>
      </c>
      <c r="C636" s="15" t="s">
        <v>245</v>
      </c>
      <c r="D636" s="14"/>
      <c r="E636" s="16" t="s">
        <v>250</v>
      </c>
      <c r="F636" s="8">
        <f>F637+F638</f>
        <v>1099.4000000000001</v>
      </c>
      <c r="G636" s="8">
        <f>G637+G638</f>
        <v>761.19999999999993</v>
      </c>
      <c r="H636" s="96">
        <f t="shared" si="130"/>
        <v>69.237766054211377</v>
      </c>
    </row>
    <row r="637" spans="1:9" ht="63.75" outlineLevel="7">
      <c r="A637" s="28" t="s">
        <v>244</v>
      </c>
      <c r="B637" s="44" t="s">
        <v>2</v>
      </c>
      <c r="C637" s="44" t="s">
        <v>245</v>
      </c>
      <c r="D637" s="28" t="s">
        <v>6</v>
      </c>
      <c r="E637" s="29" t="s">
        <v>305</v>
      </c>
      <c r="F637" s="30">
        <f>976+122.4</f>
        <v>1098.4000000000001</v>
      </c>
      <c r="G637" s="30">
        <v>760.8</v>
      </c>
      <c r="H637" s="96">
        <f t="shared" si="130"/>
        <v>69.264384559359058</v>
      </c>
    </row>
    <row r="638" spans="1:9" ht="28.5" customHeight="1">
      <c r="A638" s="38" t="s">
        <v>244</v>
      </c>
      <c r="B638" s="45" t="s">
        <v>2</v>
      </c>
      <c r="C638" s="45" t="s">
        <v>245</v>
      </c>
      <c r="D638" s="38">
        <v>200</v>
      </c>
      <c r="E638" s="57" t="s">
        <v>306</v>
      </c>
      <c r="F638" s="56">
        <v>1</v>
      </c>
      <c r="G638" s="56">
        <v>0.4</v>
      </c>
      <c r="H638" s="96">
        <f t="shared" si="130"/>
        <v>40</v>
      </c>
    </row>
    <row r="639" spans="1:9" ht="12.75" customHeight="1">
      <c r="A639" s="23"/>
      <c r="B639" s="46"/>
      <c r="C639" s="46"/>
      <c r="D639" s="23"/>
      <c r="E639" s="23"/>
      <c r="F639" s="5"/>
      <c r="G639" s="5"/>
      <c r="H639" s="12" t="s">
        <v>747</v>
      </c>
    </row>
    <row r="640" spans="1:9" ht="15.2" customHeight="1">
      <c r="E640" s="126"/>
      <c r="F640" s="127"/>
      <c r="G640" s="127"/>
      <c r="H640" s="127"/>
    </row>
    <row r="641" spans="6:8">
      <c r="F641" s="68"/>
      <c r="G641" s="68"/>
      <c r="H641" s="68"/>
    </row>
    <row r="642" spans="6:8">
      <c r="F642" s="68"/>
      <c r="G642" s="68"/>
      <c r="H642" s="68"/>
    </row>
  </sheetData>
  <mergeCells count="19">
    <mergeCell ref="E4:H4"/>
    <mergeCell ref="E5:H5"/>
    <mergeCell ref="E6:H6"/>
    <mergeCell ref="E7:H7"/>
    <mergeCell ref="E14:H14"/>
    <mergeCell ref="F8:H8"/>
    <mergeCell ref="F9:H9"/>
    <mergeCell ref="F10:H10"/>
    <mergeCell ref="F11:H11"/>
    <mergeCell ref="A13:H13"/>
    <mergeCell ref="E640:H640"/>
    <mergeCell ref="A15:A17"/>
    <mergeCell ref="B15:B17"/>
    <mergeCell ref="C15:C17"/>
    <mergeCell ref="D15:D17"/>
    <mergeCell ref="E15:E17"/>
    <mergeCell ref="F15:F17"/>
    <mergeCell ref="G15:G17"/>
    <mergeCell ref="H15:H17"/>
  </mergeCells>
  <pageMargins left="0.78740157480314965" right="0.59055118110236227" top="0.59055118110236227" bottom="0.59055118110236227" header="0.39370078740157483" footer="0.51181102362204722"/>
  <pageSetup paperSize="9" scale="74" fitToHeight="0" orientation="portrait" r:id="rId1"/>
  <rowBreaks count="2" manualBreakCount="2">
    <brk id="495" max="16383" man="1"/>
    <brk id="532"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4"/>
    <Parameter Name="ReportBaseParams" Type="System.String" Value="&lt;?xml version=&quot;1.0&quot; encoding=&quot;utf-16&quot;?&gt;&#10;&lt;ShortPrimaryServiceReportArguments xmlns:xsi=&quot;http://www.w3.org/2001/XMLSchema-instance&quot; xmlns:xsd=&quot;http://www.w3.org/2001/XMLSchema&quot;&gt;&#10;  &lt;DateInfo&gt;&#10;    &lt;string&gt;01.01.2019&lt;/string&gt;&#10;    &lt;string&gt;31.07.2019&lt;/string&gt;&#10;  &lt;/DateInfo&gt;&#10;  &lt;Code&gt;2455818_3B90MTOXQ&lt;/Code&gt;&#10;  &lt;ObjectCode&gt;SQUERY_ROSP_EXP&lt;/ObjectCode&gt;&#10;  &lt;DocName&gt;Роспись&lt;/DocName&gt;&#10;  &lt;VariantName&gt;Роспись&lt;/VariantName&gt;&#10;  &lt;VariantLink&gt;54832054&lt;/VariantLink&gt;&#10;  &lt;SvodReportLink xsi:nil=&quot;true&quot; /&gt;&#10;  &lt;ReportLink&gt;126921&lt;/ReportLink&gt;&#10;  &lt;Note&gt;01.01.2019 - 31.07.2019&#10;&lt;/Note&gt;&#10;  &lt;SilentMode&gt;false&lt;/SilentMode&gt;&#10;&lt;/ShortPrimaryServiceReportArguments&gt;"/>
  </Parameters>
</MailMerge>
</file>

<file path=customXml/itemProps1.xml><?xml version="1.0" encoding="utf-8"?>
<ds:datastoreItem xmlns:ds="http://schemas.openxmlformats.org/officeDocument/2006/customXml" ds:itemID="{9D838BA6-A10D-4BF6-A12A-C4C83E2D914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4</vt:i4>
      </vt:variant>
    </vt:vector>
  </HeadingPairs>
  <TitlesOfParts>
    <vt:vector size="6" baseType="lpstr">
      <vt:lpstr>№ 3 РП</vt:lpstr>
      <vt:lpstr>№ 5ведомственная</vt:lpstr>
      <vt:lpstr>'№ 3 РП'!Заголовки_для_печати</vt:lpstr>
      <vt:lpstr>'№ 5ведомственная'!Заголовки_для_печати</vt:lpstr>
      <vt:lpstr>'№ 3 РП'!Область_печати</vt:lpstr>
      <vt:lpstr>'№ 5ведомственная'!Область_печати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Сотрудник-ПК\Сотрудник</dc:creator>
  <cp:lastModifiedBy>KAZNA3-2021</cp:lastModifiedBy>
  <cp:lastPrinted>2023-10-26T06:23:47Z</cp:lastPrinted>
  <dcterms:created xsi:type="dcterms:W3CDTF">2019-07-11T08:02:15Z</dcterms:created>
  <dcterms:modified xsi:type="dcterms:W3CDTF">2023-10-26T06:23:51Z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Роспись</vt:lpwstr>
  </property>
  <property fmtid="{D5CDD505-2E9C-101B-9397-08002B2CF9AE}" pid="3" name="Версия клиента">
    <vt:lpwstr>19.1.24.6170</vt:lpwstr>
  </property>
  <property fmtid="{D5CDD505-2E9C-101B-9397-08002B2CF9AE}" pid="4" name="Версия базы">
    <vt:lpwstr>19.1.1766.12590777</vt:lpwstr>
  </property>
  <property fmtid="{D5CDD505-2E9C-101B-9397-08002B2CF9AE}" pid="5" name="Тип сервера">
    <vt:lpwstr>MSSQL</vt:lpwstr>
  </property>
  <property fmtid="{D5CDD505-2E9C-101B-9397-08002B2CF9AE}" pid="6" name="Сервер">
    <vt:lpwstr>kshnwins01\ksdb</vt:lpwstr>
  </property>
  <property fmtid="{D5CDD505-2E9C-101B-9397-08002B2CF9AE}" pid="7" name="База">
    <vt:lpwstr>bks_2019_mo</vt:lpwstr>
  </property>
  <property fmtid="{D5CDD505-2E9C-101B-9397-08002B2CF9AE}" pid="8" name="Пользователь">
    <vt:lpwstr>лубова</vt:lpwstr>
  </property>
  <property fmtid="{D5CDD505-2E9C-101B-9397-08002B2CF9AE}" pid="9" name="Шаблон">
    <vt:lpwstr>sqr_rosp_exp2016.xlt</vt:lpwstr>
  </property>
  <property fmtid="{D5CDD505-2E9C-101B-9397-08002B2CF9AE}" pid="10" name="Имя варианта">
    <vt:lpwstr>Роспись</vt:lpwstr>
  </property>
  <property fmtid="{D5CDD505-2E9C-101B-9397-08002B2CF9AE}" pid="11" name="Код отчета">
    <vt:lpwstr>SYS_2452562_0SD0T4SKN</vt:lpwstr>
  </property>
  <property fmtid="{D5CDD505-2E9C-101B-9397-08002B2CF9AE}" pid="12" name="Локальная база">
    <vt:lpwstr>не используется</vt:lpwstr>
  </property>
</Properties>
</file>